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scritorio\CONTROL INTERNO 2025\PLAN DE DESARROLLO\2025\"/>
    </mc:Choice>
  </mc:AlternateContent>
  <xr:revisionPtr revIDLastSave="0" documentId="8_{F25371CC-8117-4F16-94AE-A1D10A9EE3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 31 DIC" sheetId="1" r:id="rId1"/>
    <sheet name="Hoja1" sheetId="2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5" i="2" l="1"/>
  <c r="K24" i="2"/>
  <c r="J24" i="2"/>
  <c r="I24" i="2"/>
  <c r="H24" i="2"/>
  <c r="K3" i="2"/>
  <c r="K4" i="2"/>
  <c r="K5" i="2"/>
  <c r="K6" i="2"/>
  <c r="K7" i="2"/>
  <c r="K8" i="2"/>
  <c r="K9" i="2"/>
  <c r="K10" i="2"/>
  <c r="K11" i="2"/>
  <c r="K12" i="2"/>
  <c r="K13" i="2"/>
  <c r="K15" i="2"/>
  <c r="K16" i="2"/>
  <c r="K17" i="2"/>
  <c r="K19" i="2"/>
  <c r="K20" i="2"/>
  <c r="K21" i="2"/>
  <c r="K22" i="2"/>
  <c r="K23" i="2"/>
  <c r="AD40" i="1"/>
  <c r="AL20" i="1"/>
  <c r="AL11" i="1"/>
  <c r="U23" i="1"/>
  <c r="X23" i="1" s="1"/>
  <c r="Y23" i="1" s="1"/>
  <c r="O23" i="1"/>
  <c r="AL23" i="1"/>
  <c r="AM23" i="1" s="1"/>
  <c r="AL9" i="1" l="1"/>
  <c r="AL10" i="1"/>
  <c r="AL12" i="1"/>
  <c r="AL13" i="1"/>
  <c r="AL14" i="1"/>
  <c r="AL15" i="1"/>
  <c r="AL16" i="1"/>
  <c r="AL17" i="1"/>
  <c r="AL18" i="1"/>
  <c r="AL19" i="1"/>
  <c r="AL21" i="1"/>
  <c r="AL24" i="1"/>
  <c r="AL28" i="1"/>
  <c r="AL30" i="1"/>
  <c r="AL33" i="1"/>
  <c r="AL35" i="1"/>
  <c r="AL36" i="1"/>
  <c r="AL38" i="1"/>
  <c r="AL40" i="1" l="1"/>
  <c r="AM38" i="1" l="1"/>
  <c r="AM36" i="1"/>
  <c r="AM35" i="1"/>
  <c r="AM33" i="1"/>
  <c r="AM30" i="1"/>
  <c r="AM28" i="1"/>
  <c r="AM24" i="1"/>
  <c r="AM21" i="1"/>
  <c r="AM20" i="1"/>
  <c r="AM19" i="1"/>
  <c r="AM18" i="1"/>
  <c r="AM17" i="1"/>
  <c r="AM16" i="1"/>
  <c r="AM15" i="1"/>
  <c r="AM14" i="1"/>
  <c r="AM13" i="1"/>
  <c r="AM12" i="1"/>
  <c r="AM11" i="1"/>
  <c r="AM10" i="1"/>
  <c r="AM9" i="1"/>
  <c r="T19" i="1"/>
  <c r="T16" i="1"/>
  <c r="T20" i="1" l="1"/>
  <c r="AM40" i="1" l="1"/>
  <c r="W38" i="1"/>
  <c r="V38" i="1"/>
  <c r="U38" i="1"/>
  <c r="T38" i="1"/>
  <c r="W36" i="1"/>
  <c r="V36" i="1"/>
  <c r="U36" i="1"/>
  <c r="T36" i="1"/>
  <c r="W35" i="1"/>
  <c r="V35" i="1"/>
  <c r="U35" i="1"/>
  <c r="T35" i="1"/>
  <c r="W33" i="1"/>
  <c r="V33" i="1"/>
  <c r="U33" i="1"/>
  <c r="T33" i="1"/>
  <c r="W30" i="1"/>
  <c r="V30" i="1"/>
  <c r="U30" i="1"/>
  <c r="T30" i="1"/>
  <c r="W29" i="1"/>
  <c r="V29" i="1"/>
  <c r="U29" i="1"/>
  <c r="T29" i="1"/>
  <c r="W28" i="1"/>
  <c r="V28" i="1"/>
  <c r="U28" i="1"/>
  <c r="T28" i="1"/>
  <c r="W24" i="1"/>
  <c r="V24" i="1"/>
  <c r="U24" i="1"/>
  <c r="T24" i="1"/>
  <c r="W21" i="1"/>
  <c r="V21" i="1"/>
  <c r="U21" i="1"/>
  <c r="T21" i="1"/>
  <c r="W20" i="1"/>
  <c r="V20" i="1"/>
  <c r="U20" i="1"/>
  <c r="W19" i="1"/>
  <c r="V19" i="1"/>
  <c r="U19" i="1"/>
  <c r="W18" i="1"/>
  <c r="V18" i="1"/>
  <c r="U18" i="1"/>
  <c r="T18" i="1"/>
  <c r="W17" i="1"/>
  <c r="V17" i="1"/>
  <c r="U17" i="1"/>
  <c r="T17" i="1"/>
  <c r="W16" i="1"/>
  <c r="V16" i="1"/>
  <c r="U16" i="1"/>
  <c r="W15" i="1"/>
  <c r="V15" i="1"/>
  <c r="U15" i="1"/>
  <c r="T15" i="1"/>
  <c r="W14" i="1"/>
  <c r="V14" i="1"/>
  <c r="U14" i="1"/>
  <c r="T14" i="1"/>
  <c r="W13" i="1"/>
  <c r="V13" i="1"/>
  <c r="U13" i="1"/>
  <c r="T13" i="1"/>
  <c r="W12" i="1"/>
  <c r="T12" i="1"/>
  <c r="V12" i="1"/>
  <c r="U12" i="1"/>
  <c r="W11" i="1"/>
  <c r="V11" i="1"/>
  <c r="U11" i="1"/>
  <c r="T11" i="1"/>
  <c r="V10" i="1"/>
  <c r="T10" i="1"/>
  <c r="W9" i="1"/>
  <c r="V9" i="1"/>
  <c r="U9" i="1"/>
  <c r="T9" i="1"/>
  <c r="X21" i="1" l="1"/>
  <c r="W40" i="1"/>
  <c r="T40" i="1"/>
  <c r="U40" i="1"/>
  <c r="V40" i="1"/>
  <c r="X19" i="1"/>
  <c r="Y19" i="1" s="1"/>
  <c r="X17" i="1"/>
  <c r="Y17" i="1" s="1"/>
  <c r="X16" i="1"/>
  <c r="Y16" i="1" s="1"/>
  <c r="X14" i="1"/>
  <c r="Y14" i="1" s="1"/>
  <c r="X10" i="1"/>
  <c r="Y10" i="1" s="1"/>
  <c r="X9" i="1"/>
  <c r="Y9" i="1" l="1"/>
  <c r="X20" i="1"/>
  <c r="Y20" i="1" s="1"/>
  <c r="X18" i="1"/>
  <c r="Y18" i="1" s="1"/>
  <c r="X15" i="1"/>
  <c r="Y15" i="1" s="1"/>
  <c r="X11" i="1"/>
  <c r="Y11" i="1" s="1"/>
  <c r="X12" i="1"/>
  <c r="Y12" i="1" s="1"/>
  <c r="X13" i="1"/>
  <c r="Y13" i="1" s="1"/>
  <c r="Y21" i="1"/>
  <c r="X24" i="1"/>
  <c r="Y24" i="1" s="1"/>
  <c r="X29" i="1"/>
  <c r="Y29" i="1" s="1"/>
  <c r="X30" i="1"/>
  <c r="Y30" i="1" s="1"/>
  <c r="X36" i="1"/>
  <c r="Y36" i="1" s="1"/>
  <c r="X38" i="1"/>
  <c r="Y38" i="1" s="1"/>
  <c r="X35" i="1"/>
  <c r="Y35" i="1" s="1"/>
  <c r="X28" i="1"/>
  <c r="Y28" i="1" s="1"/>
  <c r="X33" i="1"/>
  <c r="Y33" i="1" s="1"/>
  <c r="X40" i="1" l="1"/>
  <c r="Y40" i="1"/>
</calcChain>
</file>

<file path=xl/sharedStrings.xml><?xml version="1.0" encoding="utf-8"?>
<sst xmlns="http://schemas.openxmlformats.org/spreadsheetml/2006/main" count="340" uniqueCount="252">
  <si>
    <t>VIGENCIA Y FUNCIONARIOS RESPONSABLES</t>
  </si>
  <si>
    <t>UNIDAD ADMINISTRATIVA RESPONSABLE</t>
  </si>
  <si>
    <t>PROCESO O SUBPROCESO</t>
  </si>
  <si>
    <t>VIGENCIA DEL PLAN  DE ACCION</t>
  </si>
  <si>
    <t xml:space="preserve">FUNCIONARIO RESPONSABLE </t>
  </si>
  <si>
    <t>FECHA DE EVALUACION</t>
  </si>
  <si>
    <t>FUNCIONARIOS DE APOYO</t>
  </si>
  <si>
    <t>CRONOGRAMA EJECUCION</t>
  </si>
  <si>
    <t># RADICADO BANCO PROYECTOS</t>
  </si>
  <si>
    <t>META ANUALIZADA</t>
  </si>
  <si>
    <t xml:space="preserve">SOPORTE ACCION </t>
  </si>
  <si>
    <t>RESPONSABLE ACTIVIDAD</t>
  </si>
  <si>
    <t>R. PROPIOS</t>
  </si>
  <si>
    <t>SGP</t>
  </si>
  <si>
    <t>OTROS</t>
  </si>
  <si>
    <t>TOTAL EJECUTADOS</t>
  </si>
  <si>
    <t>SALDO POR EJECUTAR</t>
  </si>
  <si>
    <t>E</t>
  </si>
  <si>
    <t>F</t>
  </si>
  <si>
    <t>M</t>
  </si>
  <si>
    <t>A</t>
  </si>
  <si>
    <t>JN</t>
  </si>
  <si>
    <t>JL</t>
  </si>
  <si>
    <t>S</t>
  </si>
  <si>
    <t>O</t>
  </si>
  <si>
    <t>N</t>
  </si>
  <si>
    <t>D</t>
  </si>
  <si>
    <t xml:space="preserve">TOTAL RECURSOS EJECUTADOS Y POR EJECUTAR </t>
  </si>
  <si>
    <t>PLAN DESARROLLO</t>
  </si>
  <si>
    <t>PLAN DE DESARROLLO MUNICIPAL “POR UN SAN GIL PRÓSPERO, SUSTENTABLE E INCLUYENTE”</t>
  </si>
  <si>
    <t>Carmen Yaneth Alvarez Martinez</t>
  </si>
  <si>
    <t>2024-2027</t>
  </si>
  <si>
    <t>Proyectos cofinanciados para la adecuacion de la oferta turistica</t>
  </si>
  <si>
    <t>Productividad y competitividad de las empresas colombianas</t>
  </si>
  <si>
    <t>Proyectos de infraestructura turistica apoyados</t>
  </si>
  <si>
    <t>Capacitaciones realizadas</t>
  </si>
  <si>
    <t>Eventos de promocion realizados</t>
  </si>
  <si>
    <t>Documentos de planeacion elaborados</t>
  </si>
  <si>
    <t>Centro turistico mantenido</t>
  </si>
  <si>
    <t xml:space="preserve">Contratos </t>
  </si>
  <si>
    <t>Portales integrados</t>
  </si>
  <si>
    <t>Gestión de la información y el conocimiento ambiental</t>
  </si>
  <si>
    <t>Jardin botanico construido y dotado</t>
  </si>
  <si>
    <t>Servicio de asistencia tecnica a los entes territoriales para el desarrollo turistico.</t>
  </si>
  <si>
    <t>TURISMO</t>
  </si>
  <si>
    <t>Promoción y acceso efectivo a procesos culturales y artísticos</t>
  </si>
  <si>
    <t>Servicio de educación formal al sector artístico y cultural</t>
  </si>
  <si>
    <t>Servicio de promoción de actividades culturales</t>
  </si>
  <si>
    <t>Servicio de apoyo financiero al sector artístico y cultural</t>
  </si>
  <si>
    <t>Servicio de apoyo financiero para el desarrollo de prácticas artísticas y culturales</t>
  </si>
  <si>
    <t>Servicio de asistencia técnica para la viabilización de proyectos de infraestructura</t>
  </si>
  <si>
    <t>Servicio de asistencia técnica en educación artística y cultural</t>
  </si>
  <si>
    <t>Documentos de investigación</t>
  </si>
  <si>
    <t>Documentos de lineamientos técnicos</t>
  </si>
  <si>
    <t>Servicio de apoyo para la organización y la participación del sector artístico, cultural y la ciudadanía</t>
  </si>
  <si>
    <t>Encuentros realizados</t>
  </si>
  <si>
    <t>Centros musicales dotados</t>
  </si>
  <si>
    <t>Servicio de apoyo al proceso de formación artística y cultural</t>
  </si>
  <si>
    <t>CULTURA</t>
  </si>
  <si>
    <t>"Por un san gil próspero, sustentable e incluyente"</t>
  </si>
  <si>
    <t>SECTOR</t>
  </si>
  <si>
    <t>CODIGO DE PRODUCTO</t>
  </si>
  <si>
    <t>RUBRO PRESUPUESTAL</t>
  </si>
  <si>
    <t>PRODUCTO</t>
  </si>
  <si>
    <t xml:space="preserve"> PROGRAMA </t>
  </si>
  <si>
    <t>INDICADOR PDM</t>
  </si>
  <si>
    <t>MEDIDO A TRAVES DE</t>
  </si>
  <si>
    <t>CUATRENIO</t>
  </si>
  <si>
    <t>AVANCE 2024</t>
  </si>
  <si>
    <t>AVANCE 2025</t>
  </si>
  <si>
    <t>AVANCE 2026</t>
  </si>
  <si>
    <t>AVANCE 2027</t>
  </si>
  <si>
    <t>% AVANCE</t>
  </si>
  <si>
    <t>% AVANCE 2024-2027</t>
  </si>
  <si>
    <t>% EJECUCION FALTANTE 2024-2027</t>
  </si>
  <si>
    <t>SOPORTES</t>
  </si>
  <si>
    <t>No. ACCION</t>
  </si>
  <si>
    <t>ACCIONES  POR PRODUCTO</t>
  </si>
  <si>
    <t>DESTINACION ESPECIFICA</t>
  </si>
  <si>
    <t>ICRP/RECURSOS PROPIOS</t>
  </si>
  <si>
    <t>SGP/SALUD EDUCACION</t>
  </si>
  <si>
    <t>SGR / REGALIAS</t>
  </si>
  <si>
    <t>Procesos misionales</t>
  </si>
  <si>
    <t>Ambiente y desarrollo sostenible</t>
  </si>
  <si>
    <t>Jardines botanicos construidos y dotados</t>
  </si>
  <si>
    <t>Numero de jardines botanicos</t>
  </si>
  <si>
    <t>Comercio, industria y turismo</t>
  </si>
  <si>
    <t>Servicio de apoyo financiero para la competitividad turistica</t>
  </si>
  <si>
    <t>Numero de proyectos</t>
  </si>
  <si>
    <t>Convenios, alianzas estrategicas y suscripciones realizadas</t>
  </si>
  <si>
    <t>Numero de entidades territoriales</t>
  </si>
  <si>
    <t>Servicio de educacion informal en asuntos turisticos</t>
  </si>
  <si>
    <t>Numero de personas</t>
  </si>
  <si>
    <t>Servicio de promocion turistica</t>
  </si>
  <si>
    <t>Numero de campañas</t>
  </si>
  <si>
    <t>Documentos de planeacion</t>
  </si>
  <si>
    <t>Numero de documentos</t>
  </si>
  <si>
    <t>Numero de centros tursiticos</t>
  </si>
  <si>
    <t>Servicios de informacion turistica a nivel nacional</t>
  </si>
  <si>
    <t>Numero de portales</t>
  </si>
  <si>
    <t>Cultura</t>
  </si>
  <si>
    <t>Casas de la cultura ampliadas</t>
  </si>
  <si>
    <t>Numero de casas de la cultura</t>
  </si>
  <si>
    <t>Cupos de educacion formal ofertados</t>
  </si>
  <si>
    <t>Actividades culturales para la promocion de la cultura realizadas</t>
  </si>
  <si>
    <t>Numero de eventos de promocion</t>
  </si>
  <si>
    <t>Estimulos otorgados al sector artistico</t>
  </si>
  <si>
    <t>Numero de estimulos</t>
  </si>
  <si>
    <t>Pasantias en areas artisticas y culturales gestionadas</t>
  </si>
  <si>
    <t>Proyectos de infraestructura cultural asistidos tecnicamente</t>
  </si>
  <si>
    <t>Asistencias tecnicas realizadas</t>
  </si>
  <si>
    <t>Numero de asistencias tecnicas</t>
  </si>
  <si>
    <t>Documentos de investigacion realizados</t>
  </si>
  <si>
    <t>Numero de documentos de lineamientos tecnicos realizados</t>
  </si>
  <si>
    <t>Numero de encuentros</t>
  </si>
  <si>
    <t>Numero de centros musicales</t>
  </si>
  <si>
    <t>Procesos de formacion atendidos</t>
  </si>
  <si>
    <t>Numero de procesos de formacion</t>
  </si>
  <si>
    <t>2.3.2.02.02.009.01.33.3301.3301054</t>
  </si>
  <si>
    <t>2.3.2.02.02.009.01.33.3301.3301055</t>
  </si>
  <si>
    <t>2.3.2.02.02.009.01.33.3301.3301063</t>
  </si>
  <si>
    <t>2.3.2.02.02.009.01.33.3301.3301069</t>
  </si>
  <si>
    <t>2.3.2.02.02.009.01.33.3301.3301070</t>
  </si>
  <si>
    <t>2.3.2.02.02.009.01.33.3301.3301074</t>
  </si>
  <si>
    <t>2.3.2.02.02.009.01.33.3301.3301101</t>
  </si>
  <si>
    <t>2.3.2.02.02.009.01.33.3301.3301126</t>
  </si>
  <si>
    <t>2.3.2.02.02.009.04.35.3502.3502036</t>
  </si>
  <si>
    <t>2.3.2.02.02.009.04.35.3502.3502039</t>
  </si>
  <si>
    <t>2.3.2.02.02.009.04.35.3502.3502045</t>
  </si>
  <si>
    <t>2.3.2.02.02.009.04.35.3502.3502047</t>
  </si>
  <si>
    <t>2.3.2.02.02.009.04.35.3502.3502093</t>
  </si>
  <si>
    <t>Planillas de asistencia</t>
  </si>
  <si>
    <t>Convenio</t>
  </si>
  <si>
    <t>Base de Datos</t>
  </si>
  <si>
    <t>Realizar una (1) asistencia tecnica para formular proyecto de infraestructura cultural.</t>
  </si>
  <si>
    <t>https://drive.google.com/drive/folders/17jw0q16xUonPaDJXv6yuO-iVL4GIM8jq?usp=sharing</t>
  </si>
  <si>
    <t xml:space="preserve">https://drive.google.com/drive/folders/15Xay688I7bKvky2f7ZI3Ug7yC_j0yf7O?usp=sharing </t>
  </si>
  <si>
    <t>https://drive.google.com/drive/folders/1loF_A1lXGmolrpT_i3QTWBnoJgaWXx73?usp=sharing</t>
  </si>
  <si>
    <t xml:space="preserve">https://drive.google.com/drive/folders/1jN5LaO8J4i1KbamwquZMGZ9Yq9b1dvQS?usp=sharing </t>
  </si>
  <si>
    <t xml:space="preserve">https://drive.google.com/drive/folders/1Ywy7-MX0jUbFf8zk7SYJek4Tq9uHlUJ4?usp=sharing </t>
  </si>
  <si>
    <t xml:space="preserve">https://drive.google.com/drive/folders/1UMDrZODImuEYotBzxm73R73p7ozJQEBX?usp=sharing </t>
  </si>
  <si>
    <t xml:space="preserve">https://drive.google.com/drive/folders/1KwCrlBLweIWYwCYqKjpbUpgNW05nPP_k?usp=sharing </t>
  </si>
  <si>
    <t xml:space="preserve">https://drive.google.com/drive/folders/19Si6h7sNa8qVw223OfW1sib6glYkPidv?usp=sharing </t>
  </si>
  <si>
    <t xml:space="preserve">https://drive.google.com/drive/folders/14X04TfIXrUuI67tqozDw514LcHLSJcvx?usp=sharing </t>
  </si>
  <si>
    <t xml:space="preserve">https://drive.google.com/drive/folders/1qRvdT8UmnwcK0IPIGDq3jjfgS2Tccjz0?usp=sharing </t>
  </si>
  <si>
    <t xml:space="preserve">https://drive.google.com/drive/folders/1k4DnUMmY4FqsCVmzRJVuwcD5Dt5_0-Wx?usp=sharing </t>
  </si>
  <si>
    <t xml:space="preserve">https://drive.google.com/drive/folders/1HY2MN6G0Qp5EgaN8Dz0IAEMUSu6OO2-H?usp=sharing </t>
  </si>
  <si>
    <t xml:space="preserve">https://drive.google.com/drive/folders/1TXU9xqfUxbmgYIUlI5ySAAAwZkX6LmG0?usp=sharing </t>
  </si>
  <si>
    <t xml:space="preserve">https://drive.google.com/drive/folders/13rZtG-8QwS5282Nq093ni5rgzcOY45oL?usp=sharing </t>
  </si>
  <si>
    <t xml:space="preserve">https://drive.google.com/drive/folders/1mQTGPTRzBZrn-06H7vjkY-axIiBA7oEG?usp=sharing </t>
  </si>
  <si>
    <t xml:space="preserve">https://drive.google.com/drive/folders/1AGIui-SM6Zoj-ewkNdDk1U8adSJB0rX3?usp=sharing </t>
  </si>
  <si>
    <t xml:space="preserve">https://drive.google.com/drive/folders/1wLUEKAfwXKScf6AQyKwWc7Lnu0IoEuMs?usp=sharing </t>
  </si>
  <si>
    <t xml:space="preserve">https://drive.google.com/drive/folders/1oE3AfYhUV5GffptfBbKL5UIZAibw_KaA?usp=sharing </t>
  </si>
  <si>
    <t xml:space="preserve">https://drive.google.com/drive/folders/1HTJmx01yEgSSNmHbweZJ4RW1qz5YnmaT?usp=sharing </t>
  </si>
  <si>
    <t xml:space="preserve">https://drive.google.com/drive/folders/1-8V4bn5irwLmrT4zzGx1_FExZdqIv0Sf?usp=sharing </t>
  </si>
  <si>
    <t>PRESUPUESTO DEFINITIVO 2025</t>
  </si>
  <si>
    <t>2.3.2.02.02.009.01.33.3301.3301017</t>
  </si>
  <si>
    <t>PRESUPUESTO EJECUTADO VIGENCIA 2025</t>
  </si>
  <si>
    <t>2.3.2.02.02.009.01.33.3301.3301052</t>
  </si>
  <si>
    <t>2.3.2.02.02.009.01.33.3301.3301053</t>
  </si>
  <si>
    <t>2.3.2.02.02.009.01.33.3301.3301064</t>
  </si>
  <si>
    <t>2.3.2.02.02.009.04.35.3502.3502046</t>
  </si>
  <si>
    <t xml:space="preserve">2.3.2.02.02.009.04.35.3502.3502055 </t>
  </si>
  <si>
    <t>Recopilar informacion de los creadores y gestores culturales de San Gil y generar un directorio publico</t>
  </si>
  <si>
    <t>Generar campañas articuladas con la Policia de Turismo para contrarestar el turismo sexual de menores de edad</t>
  </si>
  <si>
    <t>Generar una agenda de eventos de interes turistico</t>
  </si>
  <si>
    <t>Contratacion de personal para el mantenimiento y embellecimiento permanente del Parque El Gallineral.</t>
  </si>
  <si>
    <t>Creacion de la pagina web para la promocion de la oferta turistica del destino</t>
  </si>
  <si>
    <t>Direccion General</t>
  </si>
  <si>
    <t>Generar una agenda anual de eventos culturales en San Gil</t>
  </si>
  <si>
    <t>Agenda de eventos, contratos</t>
  </si>
  <si>
    <t>Direccion General, asesor de cultura</t>
  </si>
  <si>
    <t>Direccion General, coordinador de la EFAC</t>
  </si>
  <si>
    <t>Direccion General, Tecnico Administrativo</t>
  </si>
  <si>
    <t>Contratacion de docentes en areas artisticas para desarrollar procesos de formacion de la Escuela de Formacion Artista y Cultural del ICT</t>
  </si>
  <si>
    <t>Informes</t>
  </si>
  <si>
    <t>Direccion General, Contratista</t>
  </si>
  <si>
    <t>Direccion General, Contratista Proyecto, Asesor Turismo</t>
  </si>
  <si>
    <t>Planillas de asistencia, informes</t>
  </si>
  <si>
    <t>Direccion General, Tecnico Administrativo, Asesor Turismo</t>
  </si>
  <si>
    <t>Tecnico Adminstrativo, Asesor Turismo</t>
  </si>
  <si>
    <t>Proyecto formulado</t>
  </si>
  <si>
    <t>Formular un proyecto de promocion de San Gil</t>
  </si>
  <si>
    <t>Contrato, pagina web</t>
  </si>
  <si>
    <t>Apoyar las reuniones tecnicas de la Alcaldia Municipal y FONTUR para la continuidad del proyecto de Restauracion de la Casona y la Casa de la Cultura Luis Roncancio</t>
  </si>
  <si>
    <t xml:space="preserve">Otorgar un (01) cupo de educacion formal en artes </t>
  </si>
  <si>
    <t>Otorgar estimulos economicos al sector artistico y/o cultural, y reglamentar la bolsa de estimulos</t>
  </si>
  <si>
    <t>Resoluciones de estimulos, documento de reglamentacion de la bolsa de estimulos</t>
  </si>
  <si>
    <t>Contrato</t>
  </si>
  <si>
    <t>Realizar trece (13) asistencias tecnicas a docentes del sector rural, con enfoque en la formacion de niños en areas artisticas</t>
  </si>
  <si>
    <t>Plan de Cultura</t>
  </si>
  <si>
    <t>Direccion General, CPS cultura</t>
  </si>
  <si>
    <t>Adquirir instrumentos musicales para dotar la EFAC</t>
  </si>
  <si>
    <t>Realizar campañas de siembra de arboles y jardin para fortalecer la flora del Parque Natural El Gallineral</t>
  </si>
  <si>
    <t>Formular un (01) proyecto para el fortalecimiento de la competitividad turistica de San Gil.</t>
  </si>
  <si>
    <t>Politica Publica de Turismo</t>
  </si>
  <si>
    <t>Realizar primeros auxilios al Balneario Pozo Azul; mejoramiento de la bateria de baños del Parque Natural El Gallineral; mejoramiento del Cerro de La Cruz; mejoramiento del Cerro de La Gruta</t>
  </si>
  <si>
    <t>LINK CONTRATO O CONVENIO</t>
  </si>
  <si>
    <t>Actas, fotografias</t>
  </si>
  <si>
    <t>Realizar una (1) pasantia musical y artistica dirigida a niños y jovenes de San Gil.</t>
  </si>
  <si>
    <t>Actualizar el Plan de Cultura de San Gil; y presentar proyecto de acuerdo para adoptar e implementar el Plan de Cultura de San Gil</t>
  </si>
  <si>
    <t>Contrato, informes, fotografias</t>
  </si>
  <si>
    <t>Realizar capacitaciones a los miembros del Consejo Municipal de Cultura, y generar reuniones periodicas.</t>
  </si>
  <si>
    <t>Documento</t>
  </si>
  <si>
    <t>Participar de las convocatorias publicas y financiadas del Ministerio de Comercio, Industria y Turismo</t>
  </si>
  <si>
    <t>Generar capacitaciones a prestadores de servicios turisticos: cumplimiento de la Resolucion 0612 de 2024 del Ministerio de Comercio, Industria y Turismo; sostenibilidad y marketing</t>
  </si>
  <si>
    <t>Formular la Politica Publica de Turismo de San Gil en articulacion con la Camara de Comercio de Bucaramanga</t>
  </si>
  <si>
    <t>Recursos propios</t>
  </si>
  <si>
    <t>2.3.2.02.02.009.35.3502.3502012</t>
  </si>
  <si>
    <t>Servicio de apoyo para la modernización y fomento de la innovación empresarial</t>
  </si>
  <si>
    <t xml:space="preserve">Juan Carlos Santana De Angel </t>
  </si>
  <si>
    <t>Proyectos de innovación cofinanciados</t>
  </si>
  <si>
    <t>Cultura y Turismo</t>
  </si>
  <si>
    <t xml:space="preserve">No DE METAS </t>
  </si>
  <si>
    <t>META 2024</t>
  </si>
  <si>
    <t>META 2025</t>
  </si>
  <si>
    <t>%AVANCE 2025</t>
  </si>
  <si>
    <t>Número de casas de la cultura</t>
  </si>
  <si>
    <t>Cupos de educación formal ofertados</t>
  </si>
  <si>
    <t>Número de personas</t>
  </si>
  <si>
    <t>ND</t>
  </si>
  <si>
    <t>NA</t>
  </si>
  <si>
    <t>Actividades culturales para la promoción de la cultura realizadas</t>
  </si>
  <si>
    <t>Número de eventos de promoción</t>
  </si>
  <si>
    <t>Estímulos otorgados al sector artístico</t>
  </si>
  <si>
    <t>Número de estímulos</t>
  </si>
  <si>
    <t>Pasantías en áreas artísticas y culturales gestionadas</t>
  </si>
  <si>
    <t>Proyectos de infraestructura cultural asistidos técnicamente</t>
  </si>
  <si>
    <t>Número de proyectos</t>
  </si>
  <si>
    <t>Asistencias técnicas realizadas</t>
  </si>
  <si>
    <t>Numero de asistencias técnicas</t>
  </si>
  <si>
    <t>Documentos de investigación realizados</t>
  </si>
  <si>
    <t>Número de documentos</t>
  </si>
  <si>
    <t>Numero de documentos de lineamientos técnicos realizados</t>
  </si>
  <si>
    <t>Número de encuentros</t>
  </si>
  <si>
    <t>Número de centros musicales</t>
  </si>
  <si>
    <t>Procesos de formación atendidos</t>
  </si>
  <si>
    <t>Número de procesos de formación</t>
  </si>
  <si>
    <t>Jardines botánicos construidos y dotados</t>
  </si>
  <si>
    <t>Número de jardines botánicos</t>
  </si>
  <si>
    <t>Proyectos cofinanciados para la adecuación de la oferta turística</t>
  </si>
  <si>
    <t>Proyectos de infraestructura turística apoyados</t>
  </si>
  <si>
    <t>Número de entidades territoriales</t>
  </si>
  <si>
    <t>Convenios, alianzas estratégicas y suscripciones realizadas</t>
  </si>
  <si>
    <t>Eventos de promoción realizados</t>
  </si>
  <si>
    <t>Número de campañas</t>
  </si>
  <si>
    <t>Documentos de planeación elaborados</t>
  </si>
  <si>
    <t>Centro turístico mantenido</t>
  </si>
  <si>
    <t>Número de centros turísticos</t>
  </si>
  <si>
    <t>Número de portales</t>
  </si>
  <si>
    <t>%PPTAL 2025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</si>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</sst>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&quot;$&quot;#,##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2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1"/>
      <color rgb="FF1C2F33"/>
      <name val="Calibri"/>
      <family val="2"/>
      <scheme val="minor"/>
    </font>
    <font>
      <sz val="18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8"/>
      <color theme="3" tint="-0.249977111117893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36"/>
      <color theme="1"/>
      <name val="Arial Rounded MT Bold"/>
      <family val="2"/>
    </font>
    <font>
      <u/>
      <sz val="11"/>
      <color theme="10"/>
      <name val="Calibri"/>
      <family val="2"/>
      <scheme val="minor"/>
    </font>
    <font>
      <u/>
      <sz val="16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Eras Medium ITC"/>
      <family val="2"/>
    </font>
    <font>
      <sz val="11"/>
      <color theme="1"/>
      <name val="Eras Medium ITC"/>
      <family val="2"/>
    </font>
    <font>
      <sz val="11"/>
      <color rgb="FFFF0000"/>
      <name val="Eras Medium ITC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FFFF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11" fillId="0" borderId="7" applyAlignment="0">
      <alignment horizontal="justify" vertical="center" wrapText="1"/>
    </xf>
    <xf numFmtId="0" fontId="20" fillId="0" borderId="0" applyNumberForma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53">
    <xf numFmtId="0" fontId="0" fillId="0" borderId="0" xfId="0"/>
    <xf numFmtId="0" fontId="1" fillId="2" borderId="0" xfId="1" applyFill="1" applyAlignment="1">
      <alignment horizontal="center" vertical="center" wrapText="1"/>
    </xf>
    <xf numFmtId="0" fontId="13" fillId="0" borderId="0" xfId="0" applyFont="1"/>
    <xf numFmtId="0" fontId="8" fillId="5" borderId="2" xfId="1" applyFont="1" applyFill="1" applyBorder="1" applyAlignment="1">
      <alignment horizontal="center" vertical="center" wrapText="1"/>
    </xf>
    <xf numFmtId="0" fontId="8" fillId="3" borderId="2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4" fillId="0" borderId="0" xfId="0" applyFont="1"/>
    <xf numFmtId="0" fontId="5" fillId="0" borderId="2" xfId="1" applyFont="1" applyBorder="1" applyAlignment="1">
      <alignment horizontal="center" vertical="center" wrapText="1"/>
    </xf>
    <xf numFmtId="0" fontId="5" fillId="2" borderId="15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1" fontId="1" fillId="2" borderId="0" xfId="1" applyNumberFormat="1" applyFill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vertical="center"/>
    </xf>
    <xf numFmtId="0" fontId="5" fillId="2" borderId="4" xfId="1" applyFont="1" applyFill="1" applyBorder="1" applyAlignment="1">
      <alignment horizontal="center" vertical="center" wrapText="1"/>
    </xf>
    <xf numFmtId="0" fontId="15" fillId="7" borderId="33" xfId="0" applyFont="1" applyFill="1" applyBorder="1" applyAlignment="1">
      <alignment horizontal="center" vertical="center"/>
    </xf>
    <xf numFmtId="0" fontId="5" fillId="0" borderId="9" xfId="1" applyFont="1" applyBorder="1" applyAlignment="1">
      <alignment horizontal="center" vertical="center" wrapText="1"/>
    </xf>
    <xf numFmtId="0" fontId="5" fillId="0" borderId="15" xfId="1" applyFont="1" applyBorder="1" applyAlignment="1">
      <alignment horizontal="center" vertical="center" wrapText="1"/>
    </xf>
    <xf numFmtId="0" fontId="12" fillId="11" borderId="6" xfId="2" applyFont="1" applyFill="1" applyBorder="1" applyAlignment="1">
      <alignment horizontal="center" vertical="center" wrapText="1"/>
    </xf>
    <xf numFmtId="9" fontId="14" fillId="0" borderId="6" xfId="0" applyNumberFormat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 wrapText="1"/>
    </xf>
    <xf numFmtId="0" fontId="14" fillId="2" borderId="6" xfId="1" applyFont="1" applyFill="1" applyBorder="1" applyAlignment="1">
      <alignment horizontal="center" vertical="center" wrapText="1"/>
    </xf>
    <xf numFmtId="0" fontId="12" fillId="11" borderId="4" xfId="2" applyFont="1" applyFill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12" fillId="11" borderId="2" xfId="2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7" fillId="2" borderId="0" xfId="1" applyFont="1" applyFill="1" applyAlignment="1">
      <alignment horizontal="center" vertical="center" wrapText="1"/>
    </xf>
    <xf numFmtId="9" fontId="14" fillId="0" borderId="2" xfId="0" applyNumberFormat="1" applyFont="1" applyBorder="1" applyAlignment="1">
      <alignment horizontal="center" vertical="center" wrapText="1"/>
    </xf>
    <xf numFmtId="9" fontId="12" fillId="0" borderId="2" xfId="2" applyNumberFormat="1" applyFont="1" applyBorder="1" applyAlignment="1">
      <alignment horizontal="center" vertical="center" wrapText="1"/>
    </xf>
    <xf numFmtId="9" fontId="14" fillId="0" borderId="2" xfId="0" applyNumberFormat="1" applyFont="1" applyBorder="1" applyAlignment="1">
      <alignment horizontal="center" vertical="center"/>
    </xf>
    <xf numFmtId="9" fontId="14" fillId="0" borderId="6" xfId="0" applyNumberFormat="1" applyFont="1" applyBorder="1" applyAlignment="1">
      <alignment horizontal="center" vertical="center" wrapText="1"/>
    </xf>
    <xf numFmtId="9" fontId="12" fillId="0" borderId="6" xfId="2" applyNumberFormat="1" applyFont="1" applyBorder="1" applyAlignment="1">
      <alignment horizontal="center" vertical="center" wrapText="1"/>
    </xf>
    <xf numFmtId="9" fontId="14" fillId="0" borderId="4" xfId="0" applyNumberFormat="1" applyFont="1" applyBorder="1" applyAlignment="1">
      <alignment horizontal="center" vertical="center" wrapText="1"/>
    </xf>
    <xf numFmtId="9" fontId="14" fillId="0" borderId="4" xfId="0" applyNumberFormat="1" applyFont="1" applyBorder="1" applyAlignment="1">
      <alignment horizontal="center" vertical="center"/>
    </xf>
    <xf numFmtId="9" fontId="12" fillId="0" borderId="4" xfId="2" applyNumberFormat="1" applyFont="1" applyBorder="1" applyAlignment="1">
      <alignment horizontal="center" vertical="center" wrapText="1"/>
    </xf>
    <xf numFmtId="0" fontId="15" fillId="7" borderId="41" xfId="0" applyFont="1" applyFill="1" applyBorder="1" applyAlignment="1">
      <alignment horizontal="center" vertical="center"/>
    </xf>
    <xf numFmtId="9" fontId="16" fillId="0" borderId="6" xfId="0" applyNumberFormat="1" applyFont="1" applyBorder="1" applyAlignment="1">
      <alignment horizontal="center" vertical="center" wrapText="1"/>
    </xf>
    <xf numFmtId="0" fontId="14" fillId="11" borderId="6" xfId="1" applyFont="1" applyFill="1" applyBorder="1" applyAlignment="1">
      <alignment horizontal="center" vertical="center" wrapText="1"/>
    </xf>
    <xf numFmtId="9" fontId="14" fillId="0" borderId="6" xfId="1" applyNumberFormat="1" applyFont="1" applyBorder="1" applyAlignment="1">
      <alignment horizontal="center" vertical="center" wrapText="1"/>
    </xf>
    <xf numFmtId="0" fontId="17" fillId="7" borderId="33" xfId="0" applyFont="1" applyFill="1" applyBorder="1" applyAlignment="1">
      <alignment horizontal="center" vertical="center"/>
    </xf>
    <xf numFmtId="0" fontId="15" fillId="7" borderId="39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1" fontId="14" fillId="2" borderId="6" xfId="1" applyNumberFormat="1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center" vertical="center" wrapText="1"/>
    </xf>
    <xf numFmtId="0" fontId="12" fillId="2" borderId="6" xfId="2" applyFont="1" applyFill="1" applyBorder="1" applyAlignment="1">
      <alignment horizontal="center" vertical="center" wrapText="1"/>
    </xf>
    <xf numFmtId="0" fontId="14" fillId="2" borderId="6" xfId="1" applyFont="1" applyFill="1" applyBorder="1" applyAlignment="1">
      <alignment vertical="center" wrapText="1"/>
    </xf>
    <xf numFmtId="0" fontId="10" fillId="2" borderId="4" xfId="2" applyFont="1" applyFill="1" applyBorder="1" applyAlignment="1">
      <alignment horizontal="center" vertical="center" wrapText="1"/>
    </xf>
    <xf numFmtId="0" fontId="12" fillId="2" borderId="4" xfId="2" applyFont="1" applyFill="1" applyBorder="1" applyAlignment="1">
      <alignment horizontal="center" vertical="center" wrapText="1"/>
    </xf>
    <xf numFmtId="0" fontId="10" fillId="2" borderId="2" xfId="2" applyFont="1" applyFill="1" applyBorder="1" applyAlignment="1">
      <alignment horizontal="center" vertical="center" wrapText="1"/>
    </xf>
    <xf numFmtId="0" fontId="12" fillId="2" borderId="2" xfId="2" applyFont="1" applyFill="1" applyBorder="1" applyAlignment="1">
      <alignment horizontal="center" vertical="center" wrapText="1"/>
    </xf>
    <xf numFmtId="0" fontId="17" fillId="7" borderId="36" xfId="0" applyFont="1" applyFill="1" applyBorder="1" applyAlignment="1">
      <alignment horizontal="center" vertical="center"/>
    </xf>
    <xf numFmtId="164" fontId="5" fillId="2" borderId="6" xfId="1" applyNumberFormat="1" applyFont="1" applyFill="1" applyBorder="1" applyAlignment="1">
      <alignment horizontal="center" vertical="center" wrapText="1"/>
    </xf>
    <xf numFmtId="9" fontId="4" fillId="10" borderId="4" xfId="1" applyNumberFormat="1" applyFont="1" applyFill="1" applyBorder="1" applyAlignment="1">
      <alignment horizontal="center" vertical="center" wrapText="1"/>
    </xf>
    <xf numFmtId="9" fontId="4" fillId="7" borderId="4" xfId="1" applyNumberFormat="1" applyFont="1" applyFill="1" applyBorder="1" applyAlignment="1">
      <alignment horizontal="center" vertical="center" wrapText="1"/>
    </xf>
    <xf numFmtId="9" fontId="4" fillId="9" borderId="4" xfId="1" applyNumberFormat="1" applyFont="1" applyFill="1" applyBorder="1" applyAlignment="1">
      <alignment horizontal="center" vertical="center" wrapText="1"/>
    </xf>
    <xf numFmtId="164" fontId="5" fillId="7" borderId="3" xfId="1" applyNumberFormat="1" applyFont="1" applyFill="1" applyBorder="1" applyAlignment="1">
      <alignment horizontal="center" vertical="center" wrapText="1"/>
    </xf>
    <xf numFmtId="164" fontId="8" fillId="11" borderId="4" xfId="1" applyNumberFormat="1" applyFont="1" applyFill="1" applyBorder="1" applyAlignment="1">
      <alignment horizontal="center" vertical="center" wrapText="1"/>
    </xf>
    <xf numFmtId="164" fontId="8" fillId="9" borderId="4" xfId="1" applyNumberFormat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vertical="center" wrapText="1"/>
    </xf>
    <xf numFmtId="0" fontId="5" fillId="7" borderId="6" xfId="1" applyFont="1" applyFill="1" applyBorder="1" applyAlignment="1">
      <alignment horizontal="center" vertical="center" wrapText="1"/>
    </xf>
    <xf numFmtId="0" fontId="5" fillId="7" borderId="4" xfId="1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left" vertical="center" wrapText="1"/>
    </xf>
    <xf numFmtId="0" fontId="5" fillId="7" borderId="15" xfId="1" applyFont="1" applyFill="1" applyBorder="1" applyAlignment="1">
      <alignment horizontal="center" vertical="center" wrapText="1"/>
    </xf>
    <xf numFmtId="0" fontId="5" fillId="7" borderId="9" xfId="1" applyFont="1" applyFill="1" applyBorder="1" applyAlignment="1">
      <alignment horizontal="center" vertical="center" wrapText="1"/>
    </xf>
    <xf numFmtId="0" fontId="14" fillId="7" borderId="6" xfId="1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5" fillId="7" borderId="6" xfId="1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left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21" fillId="0" borderId="25" xfId="3" applyFont="1" applyFill="1" applyBorder="1" applyAlignment="1">
      <alignment horizontal="center" vertical="center" wrapText="1"/>
    </xf>
    <xf numFmtId="0" fontId="21" fillId="0" borderId="25" xfId="3" applyFont="1" applyBorder="1" applyAlignment="1">
      <alignment horizontal="center" vertical="center" wrapText="1"/>
    </xf>
    <xf numFmtId="9" fontId="14" fillId="2" borderId="6" xfId="1" applyNumberFormat="1" applyFont="1" applyFill="1" applyBorder="1" applyAlignment="1">
      <alignment horizontal="center" vertical="center" wrapText="1"/>
    </xf>
    <xf numFmtId="164" fontId="5" fillId="2" borderId="6" xfId="0" applyNumberFormat="1" applyFont="1" applyFill="1" applyBorder="1" applyAlignment="1">
      <alignment horizontal="center" vertical="center" wrapText="1"/>
    </xf>
    <xf numFmtId="164" fontId="14" fillId="2" borderId="6" xfId="0" applyNumberFormat="1" applyFont="1" applyFill="1" applyBorder="1" applyAlignment="1">
      <alignment horizontal="center" vertical="center" wrapText="1"/>
    </xf>
    <xf numFmtId="164" fontId="14" fillId="2" borderId="6" xfId="1" applyNumberFormat="1" applyFont="1" applyFill="1" applyBorder="1" applyAlignment="1">
      <alignment horizontal="center" vertical="center" wrapText="1"/>
    </xf>
    <xf numFmtId="164" fontId="14" fillId="2" borderId="5" xfId="0" applyNumberFormat="1" applyFont="1" applyFill="1" applyBorder="1" applyAlignment="1">
      <alignment horizontal="center" vertical="center" wrapText="1"/>
    </xf>
    <xf numFmtId="0" fontId="21" fillId="0" borderId="8" xfId="3" applyFont="1" applyBorder="1" applyAlignment="1">
      <alignment horizontal="center" vertical="center" wrapText="1"/>
    </xf>
    <xf numFmtId="0" fontId="10" fillId="2" borderId="5" xfId="2" applyFont="1" applyFill="1" applyBorder="1" applyAlignment="1">
      <alignment horizontal="center" vertical="center" wrapText="1"/>
    </xf>
    <xf numFmtId="9" fontId="12" fillId="0" borderId="5" xfId="2" applyNumberFormat="1" applyFont="1" applyBorder="1" applyAlignment="1">
      <alignment horizontal="center" vertical="center" wrapText="1"/>
    </xf>
    <xf numFmtId="1" fontId="14" fillId="2" borderId="5" xfId="0" applyNumberFormat="1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11" borderId="5" xfId="2" applyFont="1" applyFill="1" applyBorder="1" applyAlignment="1">
      <alignment horizontal="center" vertical="center" wrapText="1"/>
    </xf>
    <xf numFmtId="0" fontId="12" fillId="2" borderId="5" xfId="2" applyFont="1" applyFill="1" applyBorder="1" applyAlignment="1">
      <alignment horizontal="center" vertical="center" wrapText="1"/>
    </xf>
    <xf numFmtId="9" fontId="14" fillId="0" borderId="5" xfId="0" applyNumberFormat="1" applyFont="1" applyBorder="1" applyAlignment="1">
      <alignment horizontal="center" vertical="center" wrapText="1"/>
    </xf>
    <xf numFmtId="9" fontId="14" fillId="0" borderId="5" xfId="0" applyNumberFormat="1" applyFont="1" applyBorder="1" applyAlignment="1">
      <alignment horizontal="center" vertical="center"/>
    </xf>
    <xf numFmtId="164" fontId="5" fillId="2" borderId="5" xfId="0" applyNumberFormat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 wrapText="1"/>
    </xf>
    <xf numFmtId="0" fontId="5" fillId="7" borderId="5" xfId="1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vertical="center" wrapText="1"/>
    </xf>
    <xf numFmtId="0" fontId="10" fillId="2" borderId="57" xfId="0" applyFont="1" applyFill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20" fillId="0" borderId="25" xfId="3" applyFill="1" applyBorder="1" applyAlignment="1">
      <alignment horizontal="center" vertical="center" wrapText="1"/>
    </xf>
    <xf numFmtId="1" fontId="14" fillId="2" borderId="23" xfId="0" applyNumberFormat="1" applyFont="1" applyFill="1" applyBorder="1" applyAlignment="1">
      <alignment vertical="center"/>
    </xf>
    <xf numFmtId="0" fontId="12" fillId="2" borderId="23" xfId="2" applyFont="1" applyFill="1" applyBorder="1" applyAlignment="1">
      <alignment vertical="center" wrapText="1"/>
    </xf>
    <xf numFmtId="0" fontId="12" fillId="11" borderId="23" xfId="2" applyFont="1" applyFill="1" applyBorder="1" applyAlignment="1">
      <alignment vertical="center" wrapText="1"/>
    </xf>
    <xf numFmtId="9" fontId="14" fillId="0" borderId="23" xfId="0" applyNumberFormat="1" applyFont="1" applyBorder="1" applyAlignment="1">
      <alignment vertical="center" wrapText="1"/>
    </xf>
    <xf numFmtId="9" fontId="14" fillId="0" borderId="23" xfId="0" applyNumberFormat="1" applyFont="1" applyBorder="1" applyAlignment="1">
      <alignment vertical="center"/>
    </xf>
    <xf numFmtId="0" fontId="5" fillId="2" borderId="23" xfId="1" applyFont="1" applyFill="1" applyBorder="1" applyAlignment="1">
      <alignment vertical="center" wrapText="1"/>
    </xf>
    <xf numFmtId="0" fontId="13" fillId="0" borderId="24" xfId="0" applyFont="1" applyBorder="1" applyAlignment="1">
      <alignment vertical="center" wrapText="1"/>
    </xf>
    <xf numFmtId="0" fontId="15" fillId="8" borderId="42" xfId="0" applyFont="1" applyFill="1" applyBorder="1" applyAlignment="1">
      <alignment vertical="center"/>
    </xf>
    <xf numFmtId="0" fontId="15" fillId="8" borderId="42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0" fillId="2" borderId="23" xfId="2" applyFont="1" applyFill="1" applyBorder="1" applyAlignment="1">
      <alignment horizontal="center" vertical="center" wrapText="1"/>
    </xf>
    <xf numFmtId="164" fontId="5" fillId="2" borderId="23" xfId="0" applyNumberFormat="1" applyFont="1" applyFill="1" applyBorder="1" applyAlignment="1">
      <alignment horizontal="center" vertical="center" wrapText="1"/>
    </xf>
    <xf numFmtId="164" fontId="14" fillId="2" borderId="23" xfId="0" applyNumberFormat="1" applyFont="1" applyFill="1" applyBorder="1" applyAlignment="1">
      <alignment horizontal="center" vertical="center" wrapText="1"/>
    </xf>
    <xf numFmtId="0" fontId="12" fillId="2" borderId="23" xfId="2" applyFont="1" applyFill="1" applyBorder="1" applyAlignment="1">
      <alignment horizontal="center" vertical="center" wrapText="1"/>
    </xf>
    <xf numFmtId="0" fontId="12" fillId="11" borderId="23" xfId="2" applyFont="1" applyFill="1" applyBorder="1" applyAlignment="1">
      <alignment horizontal="center" vertical="center" wrapText="1"/>
    </xf>
    <xf numFmtId="9" fontId="14" fillId="0" borderId="23" xfId="0" applyNumberFormat="1" applyFont="1" applyBorder="1" applyAlignment="1">
      <alignment horizontal="center" vertical="center"/>
    </xf>
    <xf numFmtId="9" fontId="12" fillId="0" borderId="23" xfId="2" applyNumberFormat="1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164" fontId="7" fillId="11" borderId="6" xfId="1" applyNumberFormat="1" applyFont="1" applyFill="1" applyBorder="1" applyAlignment="1">
      <alignment vertical="center" wrapText="1"/>
    </xf>
    <xf numFmtId="164" fontId="7" fillId="11" borderId="5" xfId="1" applyNumberFormat="1" applyFont="1" applyFill="1" applyBorder="1" applyAlignment="1">
      <alignment vertical="center" wrapText="1"/>
    </xf>
    <xf numFmtId="0" fontId="23" fillId="14" borderId="1" xfId="0" applyFont="1" applyFill="1" applyBorder="1" applyAlignment="1">
      <alignment horizontal="center" vertical="center" wrapText="1"/>
    </xf>
    <xf numFmtId="0" fontId="23" fillId="14" borderId="1" xfId="0" applyFont="1" applyFill="1" applyBorder="1" applyAlignment="1">
      <alignment horizontal="justify" vertical="center" wrapText="1"/>
    </xf>
    <xf numFmtId="0" fontId="24" fillId="0" borderId="1" xfId="0" applyFont="1" applyBorder="1" applyAlignment="1">
      <alignment horizontal="center" vertical="center" wrapText="1"/>
    </xf>
    <xf numFmtId="9" fontId="24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9" fontId="23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justify" vertical="center" wrapText="1"/>
    </xf>
    <xf numFmtId="0" fontId="23" fillId="12" borderId="1" xfId="0" applyFont="1" applyFill="1" applyBorder="1" applyAlignment="1">
      <alignment horizontal="center" vertical="center" wrapText="1"/>
    </xf>
    <xf numFmtId="0" fontId="23" fillId="13" borderId="1" xfId="0" applyFont="1" applyFill="1" applyBorder="1" applyAlignment="1">
      <alignment horizontal="center" vertical="center" wrapText="1"/>
    </xf>
    <xf numFmtId="0" fontId="23" fillId="11" borderId="1" xfId="0" applyFont="1" applyFill="1" applyBorder="1" applyAlignment="1">
      <alignment horizontal="center" vertical="center" wrapText="1"/>
    </xf>
    <xf numFmtId="0" fontId="25" fillId="11" borderId="1" xfId="0" applyFont="1" applyFill="1" applyBorder="1" applyAlignment="1">
      <alignment horizontal="center" vertical="center" wrapText="1"/>
    </xf>
    <xf numFmtId="164" fontId="1" fillId="11" borderId="1" xfId="1" applyNumberFormat="1" applyFont="1" applyFill="1" applyBorder="1" applyAlignment="1">
      <alignment horizontal="center" vertical="center" wrapText="1"/>
    </xf>
    <xf numFmtId="44" fontId="1" fillId="2" borderId="1" xfId="4" applyFont="1" applyFill="1" applyBorder="1" applyAlignment="1">
      <alignment horizontal="center" vertical="center" wrapText="1"/>
    </xf>
    <xf numFmtId="44" fontId="0" fillId="2" borderId="1" xfId="4" applyFont="1" applyFill="1" applyBorder="1" applyAlignment="1">
      <alignment horizontal="center" vertical="center" wrapText="1"/>
    </xf>
    <xf numFmtId="44" fontId="0" fillId="0" borderId="1" xfId="4" applyFont="1" applyBorder="1"/>
    <xf numFmtId="44" fontId="0" fillId="0" borderId="0" xfId="0" applyNumberFormat="1"/>
    <xf numFmtId="9" fontId="0" fillId="0" borderId="1" xfId="5" applyFont="1" applyBorder="1" applyAlignment="1">
      <alignment horizontal="center" vertical="center"/>
    </xf>
    <xf numFmtId="0" fontId="0" fillId="0" borderId="1" xfId="0" applyBorder="1"/>
    <xf numFmtId="9" fontId="0" fillId="0" borderId="1" xfId="0" applyNumberFormat="1" applyBorder="1" applyAlignment="1">
      <alignment horizontal="center"/>
    </xf>
    <xf numFmtId="44" fontId="0" fillId="0" borderId="1" xfId="0" applyNumberFormat="1" applyBorder="1" applyAlignment="1">
      <alignment horizontal="center"/>
    </xf>
    <xf numFmtId="0" fontId="5" fillId="7" borderId="6" xfId="1" applyFont="1" applyFill="1" applyBorder="1" applyAlignment="1">
      <alignment horizontal="center" vertical="center" wrapText="1"/>
    </xf>
    <xf numFmtId="0" fontId="5" fillId="7" borderId="19" xfId="1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164" fontId="14" fillId="2" borderId="6" xfId="0" applyNumberFormat="1" applyFont="1" applyFill="1" applyBorder="1" applyAlignment="1">
      <alignment horizontal="center" vertical="center" wrapText="1"/>
    </xf>
    <xf numFmtId="164" fontId="14" fillId="2" borderId="19" xfId="0" applyNumberFormat="1" applyFont="1" applyFill="1" applyBorder="1" applyAlignment="1">
      <alignment horizontal="center" vertical="center" wrapText="1"/>
    </xf>
    <xf numFmtId="164" fontId="5" fillId="2" borderId="6" xfId="0" applyNumberFormat="1" applyFont="1" applyFill="1" applyBorder="1" applyAlignment="1">
      <alignment horizontal="center" vertical="center" wrapText="1"/>
    </xf>
    <xf numFmtId="164" fontId="5" fillId="2" borderId="19" xfId="0" applyNumberFormat="1" applyFont="1" applyFill="1" applyBorder="1" applyAlignment="1">
      <alignment horizontal="center" vertical="center" wrapText="1"/>
    </xf>
    <xf numFmtId="0" fontId="15" fillId="8" borderId="59" xfId="0" applyFont="1" applyFill="1" applyBorder="1" applyAlignment="1">
      <alignment horizontal="center" vertical="center"/>
    </xf>
    <xf numFmtId="0" fontId="15" fillId="8" borderId="58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2" fillId="2" borderId="4" xfId="2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2" fillId="2" borderId="15" xfId="2" applyFont="1" applyFill="1" applyBorder="1" applyAlignment="1">
      <alignment horizontal="center" vertical="center" wrapText="1"/>
    </xf>
    <xf numFmtId="0" fontId="10" fillId="2" borderId="9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0" fillId="2" borderId="15" xfId="2" applyFont="1" applyFill="1" applyBorder="1" applyAlignment="1">
      <alignment horizontal="center" vertical="center" wrapText="1"/>
    </xf>
    <xf numFmtId="0" fontId="12" fillId="2" borderId="9" xfId="2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1" fontId="14" fillId="2" borderId="9" xfId="0" applyNumberFormat="1" applyFont="1" applyFill="1" applyBorder="1" applyAlignment="1">
      <alignment horizontal="center" vertical="center"/>
    </xf>
    <xf numFmtId="1" fontId="14" fillId="2" borderId="15" xfId="0" applyNumberFormat="1" applyFont="1" applyFill="1" applyBorder="1" applyAlignment="1">
      <alignment horizontal="center" vertical="center"/>
    </xf>
    <xf numFmtId="9" fontId="12" fillId="0" borderId="9" xfId="2" applyNumberFormat="1" applyFont="1" applyBorder="1" applyAlignment="1">
      <alignment horizontal="center" vertical="center" wrapText="1"/>
    </xf>
    <xf numFmtId="9" fontId="12" fillId="0" borderId="15" xfId="2" applyNumberFormat="1" applyFont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" xfId="2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right" vertical="center" wrapText="1"/>
    </xf>
    <xf numFmtId="164" fontId="8" fillId="4" borderId="32" xfId="1" applyNumberFormat="1" applyFont="1" applyFill="1" applyBorder="1" applyAlignment="1">
      <alignment horizontal="center" vertical="center" wrapText="1"/>
    </xf>
    <xf numFmtId="164" fontId="8" fillId="4" borderId="48" xfId="1" applyNumberFormat="1" applyFont="1" applyFill="1" applyBorder="1" applyAlignment="1">
      <alignment horizontal="center" vertical="center" wrapText="1"/>
    </xf>
    <xf numFmtId="164" fontId="8" fillId="4" borderId="34" xfId="1" applyNumberFormat="1" applyFont="1" applyFill="1" applyBorder="1" applyAlignment="1">
      <alignment horizontal="center" vertical="center" wrapText="1"/>
    </xf>
    <xf numFmtId="0" fontId="18" fillId="7" borderId="45" xfId="0" applyFont="1" applyFill="1" applyBorder="1" applyAlignment="1">
      <alignment horizontal="center" vertical="center" textRotation="90" wrapText="1"/>
    </xf>
    <xf numFmtId="0" fontId="18" fillId="7" borderId="47" xfId="0" applyFont="1" applyFill="1" applyBorder="1" applyAlignment="1">
      <alignment horizontal="center" vertical="center" textRotation="90" wrapText="1"/>
    </xf>
    <xf numFmtId="0" fontId="18" fillId="7" borderId="46" xfId="0" applyFont="1" applyFill="1" applyBorder="1" applyAlignment="1">
      <alignment horizontal="center" vertical="center" textRotation="90" wrapText="1"/>
    </xf>
    <xf numFmtId="9" fontId="14" fillId="0" borderId="5" xfId="0" applyNumberFormat="1" applyFont="1" applyBorder="1" applyAlignment="1">
      <alignment horizontal="center" vertical="center"/>
    </xf>
    <xf numFmtId="9" fontId="14" fillId="0" borderId="19" xfId="0" applyNumberFormat="1" applyFont="1" applyBorder="1" applyAlignment="1">
      <alignment horizontal="center" vertical="center"/>
    </xf>
    <xf numFmtId="9" fontId="14" fillId="0" borderId="5" xfId="0" applyNumberFormat="1" applyFont="1" applyBorder="1" applyAlignment="1">
      <alignment horizontal="center" vertical="center" wrapText="1"/>
    </xf>
    <xf numFmtId="9" fontId="14" fillId="0" borderId="19" xfId="0" applyNumberFormat="1" applyFont="1" applyBorder="1" applyAlignment="1">
      <alignment horizontal="center" vertical="center" wrapText="1"/>
    </xf>
    <xf numFmtId="0" fontId="12" fillId="11" borderId="5" xfId="2" applyFont="1" applyFill="1" applyBorder="1" applyAlignment="1">
      <alignment horizontal="center" vertical="center" wrapText="1"/>
    </xf>
    <xf numFmtId="0" fontId="12" fillId="11" borderId="19" xfId="2" applyFont="1" applyFill="1" applyBorder="1" applyAlignment="1">
      <alignment horizontal="center" vertical="center" wrapText="1"/>
    </xf>
    <xf numFmtId="0" fontId="12" fillId="11" borderId="6" xfId="2" applyFont="1" applyFill="1" applyBorder="1" applyAlignment="1">
      <alignment horizontal="center" vertical="center" wrapText="1"/>
    </xf>
    <xf numFmtId="9" fontId="14" fillId="0" borderId="6" xfId="0" applyNumberFormat="1" applyFont="1" applyBorder="1" applyAlignment="1">
      <alignment horizontal="center" vertical="center" wrapText="1"/>
    </xf>
    <xf numFmtId="9" fontId="14" fillId="0" borderId="6" xfId="0" applyNumberFormat="1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2" borderId="2" xfId="2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" fontId="14" fillId="2" borderId="4" xfId="0" applyNumberFormat="1" applyFont="1" applyFill="1" applyBorder="1" applyAlignment="1">
      <alignment horizontal="center" vertical="center"/>
    </xf>
    <xf numFmtId="1" fontId="14" fillId="2" borderId="2" xfId="0" applyNumberFormat="1" applyFont="1" applyFill="1" applyBorder="1" applyAlignment="1">
      <alignment horizontal="center" vertical="center"/>
    </xf>
    <xf numFmtId="0" fontId="10" fillId="2" borderId="4" xfId="2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0" borderId="39" xfId="1" applyFont="1" applyBorder="1" applyAlignment="1">
      <alignment horizontal="center" vertical="center" wrapText="1"/>
    </xf>
    <xf numFmtId="0" fontId="3" fillId="0" borderId="16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 wrapText="1"/>
    </xf>
    <xf numFmtId="0" fontId="3" fillId="0" borderId="40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26" xfId="1" applyFont="1" applyBorder="1" applyAlignment="1">
      <alignment horizontal="center" vertical="center" wrapText="1"/>
    </xf>
    <xf numFmtId="0" fontId="3" fillId="0" borderId="41" xfId="1" applyFont="1" applyBorder="1" applyAlignment="1">
      <alignment horizontal="center" vertical="center" wrapText="1"/>
    </xf>
    <xf numFmtId="0" fontId="3" fillId="0" borderId="21" xfId="1" applyFont="1" applyBorder="1" applyAlignment="1">
      <alignment horizontal="center" vertical="center" wrapText="1"/>
    </xf>
    <xf numFmtId="0" fontId="3" fillId="0" borderId="38" xfId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38" xfId="0" applyBorder="1" applyAlignment="1">
      <alignment horizontal="center"/>
    </xf>
    <xf numFmtId="164" fontId="9" fillId="11" borderId="2" xfId="1" applyNumberFormat="1" applyFont="1" applyFill="1" applyBorder="1" applyAlignment="1">
      <alignment horizontal="center" vertical="center" wrapText="1"/>
    </xf>
    <xf numFmtId="164" fontId="9" fillId="11" borderId="5" xfId="1" applyNumberFormat="1" applyFont="1" applyFill="1" applyBorder="1" applyAlignment="1">
      <alignment horizontal="center" vertical="center" wrapText="1"/>
    </xf>
    <xf numFmtId="0" fontId="9" fillId="11" borderId="45" xfId="0" applyFont="1" applyFill="1" applyBorder="1" applyAlignment="1">
      <alignment horizontal="center" vertical="center" wrapText="1"/>
    </xf>
    <xf numFmtId="0" fontId="9" fillId="11" borderId="47" xfId="0" applyFont="1" applyFill="1" applyBorder="1" applyAlignment="1">
      <alignment horizontal="center" vertical="center" wrapText="1"/>
    </xf>
    <xf numFmtId="0" fontId="6" fillId="5" borderId="7" xfId="1" applyFont="1" applyFill="1" applyBorder="1" applyAlignment="1">
      <alignment horizontal="center" vertical="center" wrapText="1"/>
    </xf>
    <xf numFmtId="0" fontId="6" fillId="5" borderId="1" xfId="1" applyFont="1" applyFill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19" xfId="1" applyFont="1" applyBorder="1" applyAlignment="1">
      <alignment horizontal="center" vertical="center" wrapText="1"/>
    </xf>
    <xf numFmtId="0" fontId="2" fillId="0" borderId="20" xfId="1" applyFont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6" fillId="5" borderId="29" xfId="1" applyFont="1" applyFill="1" applyBorder="1" applyAlignment="1">
      <alignment horizontal="center" vertical="center" wrapText="1"/>
    </xf>
    <xf numFmtId="0" fontId="6" fillId="5" borderId="4" xfId="1" applyFont="1" applyFill="1" applyBorder="1" applyAlignment="1">
      <alignment horizontal="center" vertical="center" wrapText="1"/>
    </xf>
    <xf numFmtId="1" fontId="6" fillId="2" borderId="4" xfId="0" applyNumberFormat="1" applyFont="1" applyFill="1" applyBorder="1" applyAlignment="1">
      <alignment horizontal="center" vertical="center" wrapText="1"/>
    </xf>
    <xf numFmtId="15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19" fillId="0" borderId="22" xfId="1" applyFont="1" applyBorder="1" applyAlignment="1">
      <alignment horizontal="center" vertical="center" wrapText="1"/>
    </xf>
    <xf numFmtId="0" fontId="19" fillId="0" borderId="23" xfId="1" applyFont="1" applyBorder="1" applyAlignment="1">
      <alignment horizontal="center" vertical="center" wrapText="1"/>
    </xf>
    <xf numFmtId="0" fontId="19" fillId="0" borderId="24" xfId="1" applyFont="1" applyBorder="1" applyAlignment="1">
      <alignment horizontal="center" vertical="center" wrapText="1"/>
    </xf>
    <xf numFmtId="0" fontId="9" fillId="10" borderId="47" xfId="0" applyFont="1" applyFill="1" applyBorder="1" applyAlignment="1">
      <alignment horizontal="center" vertical="center"/>
    </xf>
    <xf numFmtId="0" fontId="9" fillId="11" borderId="2" xfId="1" applyFont="1" applyFill="1" applyBorder="1" applyAlignment="1">
      <alignment horizontal="center" vertical="center" wrapText="1"/>
    </xf>
    <xf numFmtId="0" fontId="9" fillId="11" borderId="5" xfId="1" applyFont="1" applyFill="1" applyBorder="1" applyAlignment="1">
      <alignment horizontal="center" vertical="center" wrapText="1"/>
    </xf>
    <xf numFmtId="0" fontId="9" fillId="11" borderId="9" xfId="1" applyFont="1" applyFill="1" applyBorder="1" applyAlignment="1">
      <alignment horizontal="center" vertical="center" wrapText="1"/>
    </xf>
    <xf numFmtId="0" fontId="7" fillId="11" borderId="9" xfId="1" applyFont="1" applyFill="1" applyBorder="1" applyAlignment="1">
      <alignment horizontal="center" vertical="center" wrapText="1"/>
    </xf>
    <xf numFmtId="0" fontId="7" fillId="11" borderId="14" xfId="1" applyFont="1" applyFill="1" applyBorder="1" applyAlignment="1">
      <alignment horizontal="center" vertical="center" wrapText="1"/>
    </xf>
    <xf numFmtId="164" fontId="7" fillId="11" borderId="9" xfId="1" applyNumberFormat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9" fillId="6" borderId="8" xfId="1" applyFont="1" applyFill="1" applyBorder="1" applyAlignment="1">
      <alignment horizontal="center" vertical="center" wrapText="1"/>
    </xf>
    <xf numFmtId="0" fontId="12" fillId="11" borderId="9" xfId="2" applyFont="1" applyFill="1" applyBorder="1" applyAlignment="1">
      <alignment horizontal="center" vertical="center" wrapText="1"/>
    </xf>
    <xf numFmtId="0" fontId="12" fillId="11" borderId="15" xfId="2" applyFont="1" applyFill="1" applyBorder="1" applyAlignment="1">
      <alignment horizontal="center" vertical="center" wrapText="1"/>
    </xf>
    <xf numFmtId="0" fontId="6" fillId="5" borderId="32" xfId="1" applyFont="1" applyFill="1" applyBorder="1" applyAlignment="1">
      <alignment horizontal="center" vertical="center" wrapText="1"/>
    </xf>
    <xf numFmtId="0" fontId="6" fillId="5" borderId="34" xfId="1" applyFont="1" applyFill="1" applyBorder="1" applyAlignment="1">
      <alignment horizontal="center" vertical="center" wrapText="1"/>
    </xf>
    <xf numFmtId="0" fontId="6" fillId="5" borderId="28" xfId="1" applyFont="1" applyFill="1" applyBorder="1" applyAlignment="1">
      <alignment horizontal="center" vertical="center" wrapText="1"/>
    </xf>
    <xf numFmtId="0" fontId="6" fillId="5" borderId="44" xfId="1" applyFont="1" applyFill="1" applyBorder="1" applyAlignment="1">
      <alignment horizontal="center" vertical="center" wrapText="1"/>
    </xf>
    <xf numFmtId="0" fontId="6" fillId="5" borderId="31" xfId="1" applyFont="1" applyFill="1" applyBorder="1" applyAlignment="1">
      <alignment horizontal="center" vertical="center" wrapText="1"/>
    </xf>
    <xf numFmtId="0" fontId="6" fillId="5" borderId="35" xfId="1" applyFont="1" applyFill="1" applyBorder="1" applyAlignment="1">
      <alignment horizontal="center" vertical="center" wrapText="1"/>
    </xf>
    <xf numFmtId="0" fontId="6" fillId="2" borderId="32" xfId="1" applyFont="1" applyFill="1" applyBorder="1" applyAlignment="1">
      <alignment horizontal="center" vertical="center" wrapText="1"/>
    </xf>
    <xf numFmtId="0" fontId="6" fillId="2" borderId="48" xfId="1" applyFont="1" applyFill="1" applyBorder="1" applyAlignment="1">
      <alignment horizontal="center" vertical="center" wrapText="1"/>
    </xf>
    <xf numFmtId="0" fontId="6" fillId="2" borderId="28" xfId="1" applyFont="1" applyFill="1" applyBorder="1" applyAlignment="1">
      <alignment horizontal="center" vertical="center" wrapText="1"/>
    </xf>
    <xf numFmtId="0" fontId="6" fillId="2" borderId="42" xfId="1" applyFont="1" applyFill="1" applyBorder="1" applyAlignment="1">
      <alignment horizontal="center" vertical="center" wrapText="1"/>
    </xf>
    <xf numFmtId="0" fontId="6" fillId="0" borderId="31" xfId="1" applyFont="1" applyBorder="1" applyAlignment="1">
      <alignment horizontal="center" vertical="center" wrapText="1"/>
    </xf>
    <xf numFmtId="0" fontId="6" fillId="0" borderId="43" xfId="1" applyFont="1" applyBorder="1" applyAlignment="1">
      <alignment horizontal="center" vertical="center" wrapText="1"/>
    </xf>
    <xf numFmtId="0" fontId="6" fillId="0" borderId="32" xfId="1" applyFont="1" applyBorder="1" applyAlignment="1">
      <alignment horizontal="center" vertical="center" wrapText="1"/>
    </xf>
    <xf numFmtId="0" fontId="6" fillId="0" borderId="48" xfId="1" applyFont="1" applyBorder="1" applyAlignment="1">
      <alignment horizontal="center" vertical="center" wrapText="1"/>
    </xf>
    <xf numFmtId="0" fontId="6" fillId="0" borderId="34" xfId="1" applyFont="1" applyBorder="1" applyAlignment="1">
      <alignment horizontal="center" vertical="center" wrapText="1"/>
    </xf>
    <xf numFmtId="0" fontId="14" fillId="2" borderId="50" xfId="1" applyFont="1" applyFill="1" applyBorder="1" applyAlignment="1">
      <alignment horizontal="center" vertical="center" wrapText="1"/>
    </xf>
    <xf numFmtId="0" fontId="14" fillId="2" borderId="51" xfId="1" applyFont="1" applyFill="1" applyBorder="1" applyAlignment="1">
      <alignment horizontal="center" vertical="center" wrapText="1"/>
    </xf>
    <xf numFmtId="0" fontId="14" fillId="2" borderId="52" xfId="1" applyFont="1" applyFill="1" applyBorder="1" applyAlignment="1">
      <alignment horizontal="center" vertical="center" wrapText="1"/>
    </xf>
    <xf numFmtId="0" fontId="12" fillId="2" borderId="50" xfId="2" applyFont="1" applyFill="1" applyBorder="1" applyAlignment="1">
      <alignment horizontal="center" vertical="center" wrapText="1"/>
    </xf>
    <xf numFmtId="0" fontId="12" fillId="2" borderId="51" xfId="2" applyFont="1" applyFill="1" applyBorder="1" applyAlignment="1">
      <alignment horizontal="center" vertical="center" wrapText="1"/>
    </xf>
    <xf numFmtId="0" fontId="12" fillId="2" borderId="52" xfId="2" applyFont="1" applyFill="1" applyBorder="1" applyAlignment="1">
      <alignment horizontal="center" vertical="center" wrapText="1"/>
    </xf>
    <xf numFmtId="9" fontId="14" fillId="0" borderId="9" xfId="0" applyNumberFormat="1" applyFont="1" applyBorder="1" applyAlignment="1">
      <alignment horizontal="center" vertical="center"/>
    </xf>
    <xf numFmtId="9" fontId="14" fillId="0" borderId="15" xfId="0" applyNumberFormat="1" applyFont="1" applyBorder="1" applyAlignment="1">
      <alignment horizontal="center" vertical="center"/>
    </xf>
    <xf numFmtId="9" fontId="14" fillId="0" borderId="9" xfId="0" applyNumberFormat="1" applyFont="1" applyBorder="1" applyAlignment="1">
      <alignment horizontal="center" vertical="center" wrapText="1"/>
    </xf>
    <xf numFmtId="9" fontId="14" fillId="0" borderId="15" xfId="0" applyNumberFormat="1" applyFont="1" applyBorder="1" applyAlignment="1">
      <alignment horizontal="center" vertical="center" wrapText="1"/>
    </xf>
    <xf numFmtId="9" fontId="12" fillId="0" borderId="2" xfId="2" applyNumberFormat="1" applyFont="1" applyBorder="1" applyAlignment="1">
      <alignment horizontal="center" vertical="center" wrapText="1"/>
    </xf>
    <xf numFmtId="0" fontId="10" fillId="2" borderId="5" xfId="2" applyFont="1" applyFill="1" applyBorder="1" applyAlignment="1">
      <alignment horizontal="center" vertical="center" wrapText="1"/>
    </xf>
    <xf numFmtId="0" fontId="10" fillId="2" borderId="19" xfId="2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0" fontId="9" fillId="3" borderId="2" xfId="1" applyFont="1" applyFill="1" applyBorder="1" applyAlignment="1">
      <alignment horizontal="center" vertical="center" wrapText="1"/>
    </xf>
    <xf numFmtId="0" fontId="8" fillId="11" borderId="2" xfId="1" applyFont="1" applyFill="1" applyBorder="1" applyAlignment="1">
      <alignment horizontal="center" vertical="center" wrapText="1"/>
    </xf>
    <xf numFmtId="0" fontId="8" fillId="11" borderId="5" xfId="1" applyFont="1" applyFill="1" applyBorder="1" applyAlignment="1">
      <alignment horizontal="center" vertical="center" wrapText="1"/>
    </xf>
    <xf numFmtId="0" fontId="8" fillId="10" borderId="2" xfId="1" applyFont="1" applyFill="1" applyBorder="1" applyAlignment="1">
      <alignment horizontal="center" vertical="center" wrapText="1"/>
    </xf>
    <xf numFmtId="0" fontId="8" fillId="10" borderId="5" xfId="1" applyFont="1" applyFill="1" applyBorder="1" applyAlignment="1">
      <alignment horizontal="center" vertical="center" wrapText="1"/>
    </xf>
    <xf numFmtId="9" fontId="12" fillId="2" borderId="9" xfId="0" applyNumberFormat="1" applyFont="1" applyFill="1" applyBorder="1" applyAlignment="1">
      <alignment horizontal="center" vertical="center" wrapText="1"/>
    </xf>
    <xf numFmtId="9" fontId="12" fillId="2" borderId="15" xfId="0" applyNumberFormat="1" applyFont="1" applyFill="1" applyBorder="1" applyAlignment="1">
      <alignment horizontal="center" vertical="center" wrapText="1"/>
    </xf>
    <xf numFmtId="164" fontId="5" fillId="2" borderId="5" xfId="0" applyNumberFormat="1" applyFont="1" applyFill="1" applyBorder="1" applyAlignment="1">
      <alignment horizontal="center" vertical="center" wrapText="1"/>
    </xf>
    <xf numFmtId="164" fontId="14" fillId="2" borderId="5" xfId="0" applyNumberFormat="1" applyFont="1" applyFill="1" applyBorder="1" applyAlignment="1">
      <alignment horizontal="center" vertical="center" wrapText="1"/>
    </xf>
    <xf numFmtId="0" fontId="9" fillId="6" borderId="2" xfId="1" applyFont="1" applyFill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164" fontId="9" fillId="9" borderId="2" xfId="1" applyNumberFormat="1" applyFont="1" applyFill="1" applyBorder="1" applyAlignment="1">
      <alignment horizontal="center" vertical="center" wrapText="1"/>
    </xf>
    <xf numFmtId="164" fontId="9" fillId="9" borderId="5" xfId="1" applyNumberFormat="1" applyFont="1" applyFill="1" applyBorder="1" applyAlignment="1">
      <alignment horizontal="center" vertical="center" wrapText="1"/>
    </xf>
    <xf numFmtId="0" fontId="5" fillId="0" borderId="55" xfId="1" applyFont="1" applyBorder="1" applyAlignment="1">
      <alignment horizontal="center" vertical="center" wrapText="1"/>
    </xf>
    <xf numFmtId="0" fontId="5" fillId="0" borderId="56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5" fillId="0" borderId="54" xfId="1" applyFont="1" applyBorder="1" applyAlignment="1">
      <alignment horizontal="center" vertical="center" wrapText="1"/>
    </xf>
    <xf numFmtId="0" fontId="18" fillId="8" borderId="60" xfId="0" applyFont="1" applyFill="1" applyBorder="1" applyAlignment="1">
      <alignment horizontal="center" vertical="center" textRotation="90" wrapText="1"/>
    </xf>
    <xf numFmtId="0" fontId="18" fillId="8" borderId="61" xfId="0" applyFont="1" applyFill="1" applyBorder="1" applyAlignment="1">
      <alignment horizontal="center" vertical="center" textRotation="90" wrapText="1"/>
    </xf>
    <xf numFmtId="0" fontId="18" fillId="8" borderId="62" xfId="0" applyFont="1" applyFill="1" applyBorder="1" applyAlignment="1">
      <alignment horizontal="center" vertical="center" textRotation="90" wrapText="1"/>
    </xf>
    <xf numFmtId="1" fontId="14" fillId="2" borderId="1" xfId="0" applyNumberFormat="1" applyFont="1" applyFill="1" applyBorder="1" applyAlignment="1">
      <alignment horizontal="center" vertical="center"/>
    </xf>
    <xf numFmtId="9" fontId="12" fillId="0" borderId="1" xfId="2" applyNumberFormat="1" applyFont="1" applyBorder="1" applyAlignment="1">
      <alignment horizontal="center" vertical="center" wrapText="1"/>
    </xf>
    <xf numFmtId="0" fontId="12" fillId="2" borderId="5" xfId="2" applyFont="1" applyFill="1" applyBorder="1" applyAlignment="1">
      <alignment horizontal="center" vertical="center" wrapText="1"/>
    </xf>
    <xf numFmtId="0" fontId="9" fillId="3" borderId="29" xfId="1" applyFont="1" applyFill="1" applyBorder="1" applyAlignment="1">
      <alignment horizontal="center" vertical="center" wrapText="1"/>
    </xf>
    <xf numFmtId="0" fontId="9" fillId="3" borderId="11" xfId="1" applyFont="1" applyFill="1" applyBorder="1" applyAlignment="1">
      <alignment horizontal="center" vertical="center" wrapText="1"/>
    </xf>
    <xf numFmtId="1" fontId="9" fillId="3" borderId="5" xfId="1" applyNumberFormat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0" fontId="9" fillId="9" borderId="2" xfId="1" applyFont="1" applyFill="1" applyBorder="1" applyAlignment="1">
      <alignment horizontal="center" vertical="center" wrapText="1"/>
    </xf>
    <xf numFmtId="0" fontId="9" fillId="9" borderId="5" xfId="1" applyFont="1" applyFill="1" applyBorder="1" applyAlignment="1">
      <alignment horizontal="center" vertical="center" wrapText="1"/>
    </xf>
    <xf numFmtId="0" fontId="12" fillId="2" borderId="19" xfId="2" applyFont="1" applyFill="1" applyBorder="1" applyAlignment="1">
      <alignment horizontal="center" vertical="center" wrapText="1"/>
    </xf>
    <xf numFmtId="0" fontId="21" fillId="0" borderId="47" xfId="3" applyFont="1" applyBorder="1" applyAlignment="1">
      <alignment horizontal="center" vertical="center" wrapText="1"/>
    </xf>
    <xf numFmtId="0" fontId="13" fillId="0" borderId="47" xfId="0" applyFont="1" applyBorder="1" applyAlignment="1">
      <alignment horizontal="center" vertical="center" wrapText="1"/>
    </xf>
    <xf numFmtId="0" fontId="13" fillId="0" borderId="46" xfId="0" applyFont="1" applyBorder="1" applyAlignment="1">
      <alignment horizontal="center" vertical="center" wrapText="1"/>
    </xf>
    <xf numFmtId="0" fontId="20" fillId="0" borderId="25" xfId="3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49" xfId="0" applyFont="1" applyBorder="1" applyAlignment="1">
      <alignment horizontal="center" vertical="center" wrapText="1"/>
    </xf>
    <xf numFmtId="0" fontId="21" fillId="0" borderId="25" xfId="3" applyFont="1" applyBorder="1" applyAlignment="1">
      <alignment horizontal="center" vertical="center" wrapText="1"/>
    </xf>
    <xf numFmtId="0" fontId="20" fillId="0" borderId="14" xfId="3" applyBorder="1" applyAlignment="1">
      <alignment horizontal="center" vertical="center" wrapText="1"/>
    </xf>
    <xf numFmtId="0" fontId="13" fillId="0" borderId="53" xfId="0" applyFont="1" applyBorder="1" applyAlignment="1">
      <alignment horizontal="center" vertical="center" wrapText="1"/>
    </xf>
    <xf numFmtId="0" fontId="15" fillId="8" borderId="42" xfId="0" applyFont="1" applyFill="1" applyBorder="1" applyAlignment="1">
      <alignment horizontal="center" vertical="center"/>
    </xf>
    <xf numFmtId="9" fontId="12" fillId="0" borderId="5" xfId="2" applyNumberFormat="1" applyFont="1" applyBorder="1" applyAlignment="1">
      <alignment horizontal="center" vertical="center" wrapText="1"/>
    </xf>
    <xf numFmtId="9" fontId="12" fillId="0" borderId="19" xfId="2" applyNumberFormat="1" applyFont="1" applyBorder="1" applyAlignment="1">
      <alignment horizontal="center" vertical="center" wrapText="1"/>
    </xf>
    <xf numFmtId="1" fontId="14" fillId="2" borderId="5" xfId="0" applyNumberFormat="1" applyFont="1" applyFill="1" applyBorder="1" applyAlignment="1">
      <alignment horizontal="center" vertical="center"/>
    </xf>
    <xf numFmtId="1" fontId="14" fillId="2" borderId="19" xfId="0" applyNumberFormat="1" applyFont="1" applyFill="1" applyBorder="1" applyAlignment="1">
      <alignment horizontal="center" vertical="center"/>
    </xf>
    <xf numFmtId="0" fontId="15" fillId="8" borderId="43" xfId="0" applyFont="1" applyFill="1" applyBorder="1" applyAlignment="1">
      <alignment horizontal="center" vertical="center"/>
    </xf>
    <xf numFmtId="0" fontId="5" fillId="7" borderId="10" xfId="1" applyFont="1" applyFill="1" applyBorder="1" applyAlignment="1">
      <alignment horizontal="center" vertical="center" wrapText="1"/>
    </xf>
    <xf numFmtId="0" fontId="5" fillId="7" borderId="49" xfId="1" applyFont="1" applyFill="1" applyBorder="1" applyAlignment="1">
      <alignment horizontal="center" vertical="center" wrapText="1"/>
    </xf>
    <xf numFmtId="164" fontId="9" fillId="11" borderId="19" xfId="1" applyNumberFormat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30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19" xfId="1" applyFont="1" applyFill="1" applyBorder="1" applyAlignment="1">
      <alignment horizontal="center" vertical="center" wrapText="1"/>
    </xf>
    <xf numFmtId="164" fontId="14" fillId="2" borderId="4" xfId="0" applyNumberFormat="1" applyFont="1" applyFill="1" applyBorder="1" applyAlignment="1">
      <alignment horizontal="center" vertical="center" wrapText="1"/>
    </xf>
    <xf numFmtId="164" fontId="14" fillId="2" borderId="1" xfId="0" applyNumberFormat="1" applyFont="1" applyFill="1" applyBorder="1" applyAlignment="1">
      <alignment horizontal="center" vertical="center" wrapText="1"/>
    </xf>
    <xf numFmtId="164" fontId="14" fillId="2" borderId="15" xfId="0" applyNumberFormat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vertical="center" wrapText="1"/>
    </xf>
    <xf numFmtId="164" fontId="14" fillId="2" borderId="9" xfId="0" applyNumberFormat="1" applyFont="1" applyFill="1" applyBorder="1" applyAlignment="1">
      <alignment horizontal="center" vertical="center" wrapText="1"/>
    </xf>
    <xf numFmtId="0" fontId="5" fillId="7" borderId="9" xfId="1" applyFont="1" applyFill="1" applyBorder="1" applyAlignment="1">
      <alignment horizontal="center" vertical="center" wrapText="1"/>
    </xf>
    <xf numFmtId="0" fontId="5" fillId="7" borderId="15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15" xfId="1" applyFont="1" applyFill="1" applyBorder="1" applyAlignment="1">
      <alignment horizontal="center" vertical="center" wrapText="1"/>
    </xf>
    <xf numFmtId="0" fontId="21" fillId="0" borderId="49" xfId="3" applyFont="1" applyBorder="1" applyAlignment="1">
      <alignment horizontal="center" vertical="center" wrapText="1"/>
    </xf>
    <xf numFmtId="0" fontId="5" fillId="7" borderId="5" xfId="1" applyFont="1" applyFill="1" applyBorder="1" applyAlignment="1">
      <alignment horizontal="center" vertical="center" wrapText="1"/>
    </xf>
    <xf numFmtId="0" fontId="5" fillId="7" borderId="4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19" xfId="1" applyFont="1" applyBorder="1" applyAlignment="1">
      <alignment horizontal="center" vertical="center" wrapText="1"/>
    </xf>
    <xf numFmtId="0" fontId="15" fillId="8" borderId="37" xfId="0" applyFont="1" applyFill="1" applyBorder="1" applyAlignment="1">
      <alignment horizontal="center" vertical="center"/>
    </xf>
    <xf numFmtId="164" fontId="5" fillId="2" borderId="9" xfId="0" applyNumberFormat="1" applyFont="1" applyFill="1" applyBorder="1" applyAlignment="1">
      <alignment horizontal="center" vertical="center" wrapText="1"/>
    </xf>
    <xf numFmtId="164" fontId="5" fillId="2" borderId="15" xfId="0" applyNumberFormat="1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9" fontId="12" fillId="0" borderId="6" xfId="2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9" fontId="0" fillId="0" borderId="1" xfId="5" applyFont="1" applyBorder="1" applyAlignment="1">
      <alignment horizontal="center" vertical="center"/>
    </xf>
    <xf numFmtId="44" fontId="0" fillId="2" borderId="1" xfId="4" applyFont="1" applyFill="1" applyBorder="1" applyAlignment="1">
      <alignment horizontal="center" vertical="center" wrapText="1"/>
    </xf>
  </cellXfs>
  <cellStyles count="6">
    <cellStyle name="Hipervínculo" xfId="3" builtinId="8"/>
    <cellStyle name="KPT06_fill" xfId="2" xr:uid="{00000000-0005-0000-0000-000001000000}"/>
    <cellStyle name="Moneda" xfId="4" builtinId="4"/>
    <cellStyle name="Normal" xfId="0" builtinId="0"/>
    <cellStyle name="Normal 5" xfId="1" xr:uid="{00000000-0005-0000-0000-000003000000}"/>
    <cellStyle name="Porcentaje" xfId="5" builtinId="5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drive/folders/14X04TfIXrUuI67tqozDw514LcHLSJcvx?usp=sharing" TargetMode="External"/><Relationship Id="rId13" Type="http://schemas.openxmlformats.org/officeDocument/2006/relationships/hyperlink" Target="https://drive.google.com/drive/folders/13rZtG-8QwS5282Nq093ni5rgzcOY45oL?usp=sharing" TargetMode="External"/><Relationship Id="rId18" Type="http://schemas.openxmlformats.org/officeDocument/2006/relationships/hyperlink" Target="https://drive.google.com/drive/folders/1HTJmx01yEgSSNmHbweZJ4RW1qz5YnmaT?usp=sharing" TargetMode="External"/><Relationship Id="rId3" Type="http://schemas.openxmlformats.org/officeDocument/2006/relationships/hyperlink" Target="https://drive.google.com/drive/folders/1jN5LaO8J4i1KbamwquZMGZ9Yq9b1dvQS?usp=sharing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s://drive.google.com/drive/folders/19Si6h7sNa8qVw223OfW1sib6glYkPidv?usp=sharing" TargetMode="External"/><Relationship Id="rId12" Type="http://schemas.openxmlformats.org/officeDocument/2006/relationships/hyperlink" Target="https://drive.google.com/drive/folders/1TXU9xqfUxbmgYIUlI5ySAAAwZkX6LmG0?usp=sharing" TargetMode="External"/><Relationship Id="rId17" Type="http://schemas.openxmlformats.org/officeDocument/2006/relationships/hyperlink" Target="https://drive.google.com/drive/folders/1oE3AfYhUV5GffptfBbKL5UIZAibw_KaA?usp=sharing" TargetMode="External"/><Relationship Id="rId2" Type="http://schemas.openxmlformats.org/officeDocument/2006/relationships/hyperlink" Target="https://drive.google.com/drive/folders/1loF_A1lXGmolrpT_i3QTWBnoJgaWXx73?usp=sharing" TargetMode="External"/><Relationship Id="rId16" Type="http://schemas.openxmlformats.org/officeDocument/2006/relationships/hyperlink" Target="https://drive.google.com/drive/folders/1wLUEKAfwXKScf6AQyKwWc7Lnu0IoEuMs?usp=sharing" TargetMode="External"/><Relationship Id="rId20" Type="http://schemas.openxmlformats.org/officeDocument/2006/relationships/hyperlink" Target="https://drive.google.com/drive/folders/17jw0q16xUonPaDJXv6yuO-iVL4GIM8jq?usp=sharing" TargetMode="External"/><Relationship Id="rId1" Type="http://schemas.openxmlformats.org/officeDocument/2006/relationships/hyperlink" Target="https://drive.google.com/drive/folders/15Xay688I7bKvky2f7ZI3Ug7yC_j0yf7O?usp=sharing" TargetMode="External"/><Relationship Id="rId6" Type="http://schemas.openxmlformats.org/officeDocument/2006/relationships/hyperlink" Target="https://drive.google.com/drive/folders/1KwCrlBLweIWYwCYqKjpbUpgNW05nPP_k?usp=sharing" TargetMode="External"/><Relationship Id="rId11" Type="http://schemas.openxmlformats.org/officeDocument/2006/relationships/hyperlink" Target="https://drive.google.com/drive/folders/1HY2MN6G0Qp5EgaN8Dz0IAEMUSu6OO2-H?usp=sharing" TargetMode="External"/><Relationship Id="rId5" Type="http://schemas.openxmlformats.org/officeDocument/2006/relationships/hyperlink" Target="https://drive.google.com/drive/folders/1UMDrZODImuEYotBzxm73R73p7ozJQEBX?usp=sharing" TargetMode="External"/><Relationship Id="rId15" Type="http://schemas.openxmlformats.org/officeDocument/2006/relationships/hyperlink" Target="https://drive.google.com/drive/folders/1AGIui-SM6Zoj-ewkNdDk1U8adSJB0rX3?usp=sharing" TargetMode="External"/><Relationship Id="rId10" Type="http://schemas.openxmlformats.org/officeDocument/2006/relationships/hyperlink" Target="https://drive.google.com/drive/folders/1k4DnUMmY4FqsCVmzRJVuwcD5Dt5_0-Wx?usp=sharing" TargetMode="External"/><Relationship Id="rId19" Type="http://schemas.openxmlformats.org/officeDocument/2006/relationships/hyperlink" Target="https://drive.google.com/drive/folders/1-8V4bn5irwLmrT4zzGx1_FExZdqIv0Sf?usp=sharing" TargetMode="External"/><Relationship Id="rId4" Type="http://schemas.openxmlformats.org/officeDocument/2006/relationships/hyperlink" Target="https://drive.google.com/drive/folders/1Ywy7-MX0jUbFf8zk7SYJek4Tq9uHlUJ4?usp=sharing" TargetMode="External"/><Relationship Id="rId9" Type="http://schemas.openxmlformats.org/officeDocument/2006/relationships/hyperlink" Target="https://drive.google.com/drive/folders/1qRvdT8UmnwcK0IPIGDq3jjfgS2Tccjz0?usp=sharing" TargetMode="External"/><Relationship Id="rId14" Type="http://schemas.openxmlformats.org/officeDocument/2006/relationships/hyperlink" Target="https://drive.google.com/drive/folders/1mQTGPTRzBZrn-06H7vjkY-axIiBA7oEG?usp=sharing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40"/>
  <sheetViews>
    <sheetView showGridLines="0" tabSelected="1" zoomScale="40" zoomScaleNormal="40" workbookViewId="0">
      <selection activeCell="J9" sqref="J9"/>
    </sheetView>
  </sheetViews>
  <sheetFormatPr baseColWidth="10" defaultRowHeight="15" x14ac:dyDescent="0.25"/>
  <cols>
    <col min="2" max="2" width="7.85546875" style="13" customWidth="1"/>
    <col min="3" max="3" width="36.7109375" style="13" customWidth="1"/>
    <col min="4" max="5" width="64" customWidth="1"/>
    <col min="6" max="6" width="78" customWidth="1"/>
    <col min="7" max="7" width="41.7109375" style="12" customWidth="1"/>
    <col min="8" max="8" width="70.5703125" customWidth="1"/>
    <col min="9" max="9" width="43.85546875" customWidth="1"/>
    <col min="10" max="10" width="58.85546875" customWidth="1"/>
    <col min="11" max="14" width="11.5703125" customWidth="1"/>
    <col min="15" max="15" width="17" customWidth="1"/>
    <col min="16" max="19" width="20.7109375" customWidth="1"/>
    <col min="20" max="20" width="17.7109375" customWidth="1"/>
    <col min="21" max="23" width="18.42578125" customWidth="1"/>
    <col min="24" max="24" width="35.5703125" customWidth="1"/>
    <col min="25" max="25" width="55.5703125" customWidth="1"/>
    <col min="26" max="26" width="16" customWidth="1"/>
    <col min="27" max="27" width="97.5703125" customWidth="1"/>
    <col min="28" max="28" width="40.28515625" customWidth="1"/>
    <col min="29" max="29" width="47" customWidth="1"/>
    <col min="30" max="30" width="34.5703125" style="5" customWidth="1"/>
    <col min="31" max="31" width="30.28515625" customWidth="1"/>
    <col min="32" max="32" width="33.7109375" customWidth="1"/>
    <col min="33" max="33" width="29.140625" customWidth="1"/>
    <col min="34" max="34" width="35.5703125" customWidth="1"/>
    <col min="35" max="37" width="32.7109375" customWidth="1"/>
    <col min="38" max="38" width="30.5703125" customWidth="1"/>
    <col min="39" max="39" width="30.140625" bestFit="1" customWidth="1"/>
    <col min="40" max="41" width="4.42578125" customWidth="1"/>
    <col min="42" max="42" width="5.28515625" customWidth="1"/>
    <col min="43" max="43" width="4.7109375" customWidth="1"/>
    <col min="44" max="44" width="5.28515625" customWidth="1"/>
    <col min="45" max="45" width="6.42578125" customWidth="1"/>
    <col min="46" max="46" width="5.85546875" customWidth="1"/>
    <col min="47" max="47" width="4.7109375" customWidth="1"/>
    <col min="48" max="48" width="4.42578125" customWidth="1"/>
    <col min="49" max="51" width="4.7109375" customWidth="1"/>
    <col min="52" max="52" width="106.5703125" customWidth="1"/>
  </cols>
  <sheetData>
    <row r="1" spans="1:52" ht="45.75" customHeight="1" thickBot="1" x14ac:dyDescent="0.3">
      <c r="A1" s="213"/>
      <c r="B1" s="214"/>
      <c r="C1" s="232" t="s">
        <v>29</v>
      </c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  <c r="Y1" s="233"/>
      <c r="Z1" s="233"/>
      <c r="AA1" s="233"/>
      <c r="AB1" s="233"/>
      <c r="AC1" s="233"/>
      <c r="AD1" s="233"/>
      <c r="AE1" s="233"/>
      <c r="AF1" s="233"/>
      <c r="AG1" s="233"/>
      <c r="AH1" s="233"/>
      <c r="AI1" s="233"/>
      <c r="AJ1" s="233"/>
      <c r="AK1" s="233"/>
      <c r="AL1" s="233"/>
      <c r="AM1" s="233"/>
      <c r="AN1" s="233"/>
      <c r="AO1" s="233"/>
      <c r="AP1" s="233"/>
      <c r="AQ1" s="233"/>
      <c r="AR1" s="233"/>
      <c r="AS1" s="233"/>
      <c r="AT1" s="233"/>
      <c r="AU1" s="233"/>
      <c r="AV1" s="233"/>
      <c r="AW1" s="233"/>
      <c r="AX1" s="233"/>
      <c r="AY1" s="233"/>
      <c r="AZ1" s="234"/>
    </row>
    <row r="2" spans="1:52" ht="61.5" customHeight="1" thickBot="1" x14ac:dyDescent="0.3">
      <c r="A2" s="213"/>
      <c r="B2" s="214"/>
      <c r="C2" s="223" t="s">
        <v>0</v>
      </c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5"/>
      <c r="Z2" s="204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6"/>
    </row>
    <row r="3" spans="1:52" ht="75.75" customHeight="1" x14ac:dyDescent="0.25">
      <c r="A3" s="213"/>
      <c r="B3" s="214"/>
      <c r="C3" s="227" t="s">
        <v>28</v>
      </c>
      <c r="D3" s="228"/>
      <c r="E3" s="229" t="s">
        <v>59</v>
      </c>
      <c r="F3" s="229"/>
      <c r="G3" s="229"/>
      <c r="H3" s="246" t="s">
        <v>1</v>
      </c>
      <c r="I3" s="247"/>
      <c r="J3" s="252" t="s">
        <v>82</v>
      </c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07"/>
      <c r="AA3" s="208"/>
      <c r="AB3" s="208"/>
      <c r="AC3" s="208"/>
      <c r="AD3" s="208"/>
      <c r="AE3" s="208"/>
      <c r="AF3" s="208"/>
      <c r="AG3" s="208"/>
      <c r="AH3" s="208"/>
      <c r="AI3" s="208"/>
      <c r="AJ3" s="208"/>
      <c r="AK3" s="208"/>
      <c r="AL3" s="208"/>
      <c r="AM3" s="208"/>
      <c r="AN3" s="208"/>
      <c r="AO3" s="208"/>
      <c r="AP3" s="208"/>
      <c r="AQ3" s="208"/>
      <c r="AR3" s="208"/>
      <c r="AS3" s="208"/>
      <c r="AT3" s="208"/>
      <c r="AU3" s="208"/>
      <c r="AV3" s="208"/>
      <c r="AW3" s="208"/>
      <c r="AX3" s="208"/>
      <c r="AY3" s="208"/>
      <c r="AZ3" s="209"/>
    </row>
    <row r="4" spans="1:52" ht="63.75" customHeight="1" x14ac:dyDescent="0.25">
      <c r="A4" s="213"/>
      <c r="B4" s="214"/>
      <c r="C4" s="221"/>
      <c r="D4" s="222"/>
      <c r="E4" s="226"/>
      <c r="F4" s="226"/>
      <c r="G4" s="226"/>
      <c r="H4" s="248" t="s">
        <v>2</v>
      </c>
      <c r="I4" s="249"/>
      <c r="J4" s="254" t="s">
        <v>212</v>
      </c>
      <c r="K4" s="255"/>
      <c r="L4" s="255"/>
      <c r="M4" s="255"/>
      <c r="N4" s="255"/>
      <c r="O4" s="255"/>
      <c r="P4" s="255"/>
      <c r="Q4" s="255"/>
      <c r="R4" s="255"/>
      <c r="S4" s="255"/>
      <c r="T4" s="255"/>
      <c r="U4" s="255"/>
      <c r="V4" s="255"/>
      <c r="W4" s="255"/>
      <c r="X4" s="255"/>
      <c r="Y4" s="255"/>
      <c r="Z4" s="207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208"/>
      <c r="AN4" s="208"/>
      <c r="AO4" s="208"/>
      <c r="AP4" s="208"/>
      <c r="AQ4" s="208"/>
      <c r="AR4" s="208"/>
      <c r="AS4" s="208"/>
      <c r="AT4" s="208"/>
      <c r="AU4" s="208"/>
      <c r="AV4" s="208"/>
      <c r="AW4" s="208"/>
      <c r="AX4" s="208"/>
      <c r="AY4" s="208"/>
      <c r="AZ4" s="209"/>
    </row>
    <row r="5" spans="1:52" ht="67.5" customHeight="1" thickBot="1" x14ac:dyDescent="0.3">
      <c r="A5" s="213"/>
      <c r="B5" s="214"/>
      <c r="C5" s="221" t="s">
        <v>3</v>
      </c>
      <c r="D5" s="222"/>
      <c r="E5" s="226" t="s">
        <v>31</v>
      </c>
      <c r="F5" s="226"/>
      <c r="G5" s="226"/>
      <c r="H5" s="250" t="s">
        <v>4</v>
      </c>
      <c r="I5" s="251"/>
      <c r="J5" s="256" t="s">
        <v>30</v>
      </c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7"/>
      <c r="Y5" s="257"/>
      <c r="Z5" s="210"/>
      <c r="AA5" s="211"/>
      <c r="AB5" s="211"/>
      <c r="AC5" s="211"/>
      <c r="AD5" s="211"/>
      <c r="AE5" s="211"/>
      <c r="AF5" s="211"/>
      <c r="AG5" s="211"/>
      <c r="AH5" s="211"/>
      <c r="AI5" s="211"/>
      <c r="AJ5" s="211"/>
      <c r="AK5" s="211"/>
      <c r="AL5" s="211"/>
      <c r="AM5" s="211"/>
      <c r="AN5" s="211"/>
      <c r="AO5" s="211"/>
      <c r="AP5" s="211"/>
      <c r="AQ5" s="211"/>
      <c r="AR5" s="211"/>
      <c r="AS5" s="211"/>
      <c r="AT5" s="211"/>
      <c r="AU5" s="211"/>
      <c r="AV5" s="211"/>
      <c r="AW5" s="211"/>
      <c r="AX5" s="211"/>
      <c r="AY5" s="211"/>
      <c r="AZ5" s="212"/>
    </row>
    <row r="6" spans="1:52" ht="169.5" customHeight="1" x14ac:dyDescent="0.25">
      <c r="A6" s="213"/>
      <c r="B6" s="214"/>
      <c r="C6" s="221" t="s">
        <v>5</v>
      </c>
      <c r="D6" s="222"/>
      <c r="E6" s="230">
        <v>46022</v>
      </c>
      <c r="F6" s="231"/>
      <c r="G6" s="231"/>
      <c r="H6" s="246" t="s">
        <v>6</v>
      </c>
      <c r="I6" s="247"/>
      <c r="J6" s="258" t="s">
        <v>210</v>
      </c>
      <c r="K6" s="259"/>
      <c r="L6" s="259"/>
      <c r="M6" s="259"/>
      <c r="N6" s="259"/>
      <c r="O6" s="259"/>
      <c r="P6" s="259"/>
      <c r="Q6" s="259"/>
      <c r="R6" s="259"/>
      <c r="S6" s="259"/>
      <c r="T6" s="259"/>
      <c r="U6" s="259"/>
      <c r="V6" s="259"/>
      <c r="W6" s="259"/>
      <c r="X6" s="259"/>
      <c r="Y6" s="260"/>
      <c r="Z6" s="238" t="s">
        <v>75</v>
      </c>
      <c r="AA6" s="238"/>
      <c r="AB6" s="238"/>
      <c r="AC6" s="238"/>
      <c r="AD6" s="117" t="s">
        <v>155</v>
      </c>
      <c r="AE6" s="241" t="s">
        <v>157</v>
      </c>
      <c r="AF6" s="241"/>
      <c r="AG6" s="241"/>
      <c r="AH6" s="241"/>
      <c r="AI6" s="241"/>
      <c r="AJ6" s="241"/>
      <c r="AK6" s="241"/>
      <c r="AL6" s="241"/>
      <c r="AM6" s="241"/>
      <c r="AN6" s="239" t="s">
        <v>7</v>
      </c>
      <c r="AO6" s="239"/>
      <c r="AP6" s="239"/>
      <c r="AQ6" s="239"/>
      <c r="AR6" s="239"/>
      <c r="AS6" s="239"/>
      <c r="AT6" s="239"/>
      <c r="AU6" s="239"/>
      <c r="AV6" s="239"/>
      <c r="AW6" s="239"/>
      <c r="AX6" s="239"/>
      <c r="AY6" s="240"/>
      <c r="AZ6" s="219" t="s">
        <v>197</v>
      </c>
    </row>
    <row r="7" spans="1:52" ht="18.75" customHeight="1" x14ac:dyDescent="0.25">
      <c r="A7" s="213"/>
      <c r="B7" s="214"/>
      <c r="C7" s="235" t="s">
        <v>60</v>
      </c>
      <c r="D7" s="298" t="s">
        <v>64</v>
      </c>
      <c r="E7" s="274" t="s">
        <v>61</v>
      </c>
      <c r="F7" s="274" t="s">
        <v>62</v>
      </c>
      <c r="G7" s="300" t="s">
        <v>8</v>
      </c>
      <c r="H7" s="275" t="s">
        <v>63</v>
      </c>
      <c r="I7" s="275" t="s">
        <v>65</v>
      </c>
      <c r="J7" s="275" t="s">
        <v>66</v>
      </c>
      <c r="K7" s="301" t="s">
        <v>9</v>
      </c>
      <c r="L7" s="301"/>
      <c r="M7" s="301"/>
      <c r="N7" s="301"/>
      <c r="O7" s="278" t="s">
        <v>67</v>
      </c>
      <c r="P7" s="276" t="s">
        <v>68</v>
      </c>
      <c r="Q7" s="276" t="s">
        <v>69</v>
      </c>
      <c r="R7" s="276" t="s">
        <v>70</v>
      </c>
      <c r="S7" s="276" t="s">
        <v>71</v>
      </c>
      <c r="T7" s="301" t="s">
        <v>72</v>
      </c>
      <c r="U7" s="301"/>
      <c r="V7" s="301"/>
      <c r="W7" s="301"/>
      <c r="X7" s="301"/>
      <c r="Y7" s="302" t="s">
        <v>74</v>
      </c>
      <c r="Z7" s="236" t="s">
        <v>76</v>
      </c>
      <c r="AA7" s="236" t="s">
        <v>77</v>
      </c>
      <c r="AB7" s="236" t="s">
        <v>10</v>
      </c>
      <c r="AC7" s="236" t="s">
        <v>11</v>
      </c>
      <c r="AD7" s="118"/>
      <c r="AE7" s="217" t="s">
        <v>12</v>
      </c>
      <c r="AF7" s="217" t="s">
        <v>78</v>
      </c>
      <c r="AG7" s="217" t="s">
        <v>13</v>
      </c>
      <c r="AH7" s="217" t="s">
        <v>79</v>
      </c>
      <c r="AI7" s="217" t="s">
        <v>80</v>
      </c>
      <c r="AJ7" s="217" t="s">
        <v>81</v>
      </c>
      <c r="AK7" s="217" t="s">
        <v>14</v>
      </c>
      <c r="AL7" s="217" t="s">
        <v>15</v>
      </c>
      <c r="AM7" s="286" t="s">
        <v>16</v>
      </c>
      <c r="AN7" s="284" t="s">
        <v>17</v>
      </c>
      <c r="AO7" s="284" t="s">
        <v>18</v>
      </c>
      <c r="AP7" s="284" t="s">
        <v>19</v>
      </c>
      <c r="AQ7" s="284" t="s">
        <v>20</v>
      </c>
      <c r="AR7" s="284" t="s">
        <v>19</v>
      </c>
      <c r="AS7" s="284" t="s">
        <v>21</v>
      </c>
      <c r="AT7" s="284" t="s">
        <v>22</v>
      </c>
      <c r="AU7" s="284" t="s">
        <v>20</v>
      </c>
      <c r="AV7" s="284" t="s">
        <v>23</v>
      </c>
      <c r="AW7" s="284" t="s">
        <v>24</v>
      </c>
      <c r="AX7" s="284" t="s">
        <v>25</v>
      </c>
      <c r="AY7" s="242" t="s">
        <v>26</v>
      </c>
      <c r="AZ7" s="220"/>
    </row>
    <row r="8" spans="1:52" s="2" customFormat="1" ht="113.25" customHeight="1" thickBot="1" x14ac:dyDescent="0.4">
      <c r="A8" s="215"/>
      <c r="B8" s="216"/>
      <c r="C8" s="235"/>
      <c r="D8" s="299"/>
      <c r="E8" s="274"/>
      <c r="F8" s="274"/>
      <c r="G8" s="300"/>
      <c r="H8" s="274"/>
      <c r="I8" s="274"/>
      <c r="J8" s="274"/>
      <c r="K8" s="3">
        <v>2024</v>
      </c>
      <c r="L8" s="3">
        <v>2025</v>
      </c>
      <c r="M8" s="3">
        <v>2026</v>
      </c>
      <c r="N8" s="3">
        <v>2027</v>
      </c>
      <c r="O8" s="279"/>
      <c r="P8" s="277"/>
      <c r="Q8" s="277"/>
      <c r="R8" s="277"/>
      <c r="S8" s="277"/>
      <c r="T8" s="4">
        <v>2024</v>
      </c>
      <c r="U8" s="4">
        <v>2025</v>
      </c>
      <c r="V8" s="4">
        <v>2026</v>
      </c>
      <c r="W8" s="4">
        <v>2027</v>
      </c>
      <c r="X8" s="4" t="s">
        <v>73</v>
      </c>
      <c r="Y8" s="303"/>
      <c r="Z8" s="237"/>
      <c r="AA8" s="237"/>
      <c r="AB8" s="237"/>
      <c r="AC8" s="237"/>
      <c r="AD8" s="118"/>
      <c r="AE8" s="218"/>
      <c r="AF8" s="322"/>
      <c r="AG8" s="218"/>
      <c r="AH8" s="218"/>
      <c r="AI8" s="218"/>
      <c r="AJ8" s="218"/>
      <c r="AK8" s="218"/>
      <c r="AL8" s="218"/>
      <c r="AM8" s="287"/>
      <c r="AN8" s="285"/>
      <c r="AO8" s="285"/>
      <c r="AP8" s="285"/>
      <c r="AQ8" s="285"/>
      <c r="AR8" s="285"/>
      <c r="AS8" s="285"/>
      <c r="AT8" s="285"/>
      <c r="AU8" s="285"/>
      <c r="AV8" s="285"/>
      <c r="AW8" s="285"/>
      <c r="AX8" s="285"/>
      <c r="AY8" s="243"/>
      <c r="AZ8" s="220"/>
    </row>
    <row r="9" spans="1:52" s="2" customFormat="1" ht="113.25" customHeight="1" thickBot="1" x14ac:dyDescent="0.4">
      <c r="A9" s="178" t="s">
        <v>58</v>
      </c>
      <c r="B9" s="15">
        <v>1</v>
      </c>
      <c r="C9" s="42" t="s">
        <v>100</v>
      </c>
      <c r="D9" s="21" t="s">
        <v>45</v>
      </c>
      <c r="E9" s="20">
        <v>3301017</v>
      </c>
      <c r="F9" s="21" t="s">
        <v>156</v>
      </c>
      <c r="G9" s="43">
        <v>202500000007114</v>
      </c>
      <c r="H9" s="44" t="s">
        <v>101</v>
      </c>
      <c r="I9" s="44" t="s">
        <v>101</v>
      </c>
      <c r="J9" s="44" t="s">
        <v>102</v>
      </c>
      <c r="K9" s="264">
        <v>1</v>
      </c>
      <c r="L9" s="265"/>
      <c r="M9" s="265"/>
      <c r="N9" s="266"/>
      <c r="O9" s="45">
        <v>1</v>
      </c>
      <c r="P9" s="18">
        <v>1</v>
      </c>
      <c r="Q9" s="18">
        <v>1</v>
      </c>
      <c r="R9" s="18"/>
      <c r="S9" s="18"/>
      <c r="T9" s="31">
        <f t="shared" ref="T9:T21" si="0">(P9/K9)*100%</f>
        <v>1</v>
      </c>
      <c r="U9" s="19">
        <f>(Q9/K9)*100%</f>
        <v>1</v>
      </c>
      <c r="V9" s="19">
        <f>(R9/K9)*100%</f>
        <v>0</v>
      </c>
      <c r="W9" s="31">
        <f>(S9/K9)*100%</f>
        <v>0</v>
      </c>
      <c r="X9" s="19">
        <f t="shared" ref="X9:X20" si="1">AVERAGE(T9:W9)</f>
        <v>0.5</v>
      </c>
      <c r="Y9" s="37">
        <f t="shared" ref="Y9:Y20" si="2">100%-X9</f>
        <v>0.5</v>
      </c>
      <c r="Z9" s="67">
        <v>1</v>
      </c>
      <c r="AA9" s="67" t="s">
        <v>184</v>
      </c>
      <c r="AB9" s="67" t="s">
        <v>198</v>
      </c>
      <c r="AC9" s="67" t="s">
        <v>168</v>
      </c>
      <c r="AD9" s="52">
        <v>0</v>
      </c>
      <c r="AE9" s="77">
        <v>0</v>
      </c>
      <c r="AF9" s="77">
        <v>0</v>
      </c>
      <c r="AG9" s="77">
        <v>0</v>
      </c>
      <c r="AH9" s="77">
        <v>0</v>
      </c>
      <c r="AI9" s="77">
        <v>0</v>
      </c>
      <c r="AJ9" s="77">
        <v>0</v>
      </c>
      <c r="AK9" s="77">
        <v>0</v>
      </c>
      <c r="AL9" s="77">
        <f>SUM(AE9:AK9)</f>
        <v>0</v>
      </c>
      <c r="AM9" s="77">
        <f>AD9-AL9</f>
        <v>0</v>
      </c>
      <c r="AN9" s="60"/>
      <c r="AO9" s="60"/>
      <c r="AP9" s="60"/>
      <c r="AQ9" s="68"/>
      <c r="AR9" s="60"/>
      <c r="AS9" s="60"/>
      <c r="AT9" s="60"/>
      <c r="AU9" s="60"/>
      <c r="AV9" s="60"/>
      <c r="AW9" s="60"/>
      <c r="AX9" s="60"/>
      <c r="AY9" s="60"/>
      <c r="AZ9" s="96" t="s">
        <v>135</v>
      </c>
    </row>
    <row r="10" spans="1:52" s="2" customFormat="1" ht="113.25" customHeight="1" thickBot="1" x14ac:dyDescent="0.4">
      <c r="A10" s="179"/>
      <c r="B10" s="36">
        <v>2</v>
      </c>
      <c r="C10" s="42" t="s">
        <v>100</v>
      </c>
      <c r="D10" s="21" t="s">
        <v>45</v>
      </c>
      <c r="E10" s="20">
        <v>3301052</v>
      </c>
      <c r="F10" s="21" t="s">
        <v>158</v>
      </c>
      <c r="G10" s="43">
        <v>202500000007114</v>
      </c>
      <c r="H10" s="10" t="s">
        <v>46</v>
      </c>
      <c r="I10" s="10" t="s">
        <v>103</v>
      </c>
      <c r="J10" s="10" t="s">
        <v>92</v>
      </c>
      <c r="K10" s="21">
        <v>1</v>
      </c>
      <c r="L10" s="21"/>
      <c r="M10" s="21">
        <v>1</v>
      </c>
      <c r="N10" s="21"/>
      <c r="O10" s="21">
        <v>2</v>
      </c>
      <c r="P10" s="38">
        <v>0.5</v>
      </c>
      <c r="Q10" s="38">
        <v>0</v>
      </c>
      <c r="R10" s="38"/>
      <c r="S10" s="38"/>
      <c r="T10" s="75">
        <f t="shared" si="0"/>
        <v>0.5</v>
      </c>
      <c r="U10" s="39"/>
      <c r="V10" s="39">
        <f>(R10/M10)*100%</f>
        <v>0</v>
      </c>
      <c r="W10" s="39"/>
      <c r="X10" s="39">
        <f>AVERAGE(T10,V10)</f>
        <v>0.25</v>
      </c>
      <c r="Y10" s="39">
        <f t="shared" si="2"/>
        <v>0.75</v>
      </c>
      <c r="Z10" s="21">
        <v>1</v>
      </c>
      <c r="AA10" s="21" t="s">
        <v>185</v>
      </c>
      <c r="AB10" s="21" t="s">
        <v>132</v>
      </c>
      <c r="AC10" s="21" t="s">
        <v>168</v>
      </c>
      <c r="AD10" s="52">
        <v>5000000</v>
      </c>
      <c r="AE10" s="78">
        <v>0</v>
      </c>
      <c r="AF10" s="78">
        <v>0</v>
      </c>
      <c r="AG10" s="78">
        <v>0</v>
      </c>
      <c r="AH10" s="78">
        <v>0</v>
      </c>
      <c r="AI10" s="78">
        <v>0</v>
      </c>
      <c r="AJ10" s="78">
        <v>0</v>
      </c>
      <c r="AK10" s="78">
        <v>4946658</v>
      </c>
      <c r="AL10" s="78">
        <f t="shared" ref="AL10:AL19" si="3">SUM(AE10:AK10)</f>
        <v>4946658</v>
      </c>
      <c r="AM10" s="78">
        <f t="shared" ref="AM10:AM23" si="4">AD10-AL10</f>
        <v>53342</v>
      </c>
      <c r="AN10" s="9"/>
      <c r="AO10" s="9"/>
      <c r="AP10" s="10"/>
      <c r="AQ10" s="60"/>
      <c r="AR10" s="60"/>
      <c r="AS10" s="60"/>
      <c r="AT10" s="60"/>
      <c r="AU10" s="60"/>
      <c r="AV10" s="60"/>
      <c r="AW10" s="60"/>
      <c r="AX10" s="60"/>
      <c r="AY10" s="10"/>
      <c r="AZ10" s="73" t="s">
        <v>136</v>
      </c>
    </row>
    <row r="11" spans="1:52" s="2" customFormat="1" ht="240.75" customHeight="1" thickBot="1" x14ac:dyDescent="0.4">
      <c r="A11" s="179"/>
      <c r="B11" s="15">
        <v>3</v>
      </c>
      <c r="C11" s="42" t="s">
        <v>100</v>
      </c>
      <c r="D11" s="21" t="s">
        <v>45</v>
      </c>
      <c r="E11" s="20">
        <v>3301053</v>
      </c>
      <c r="F11" s="21" t="s">
        <v>159</v>
      </c>
      <c r="G11" s="43">
        <v>202500000007114</v>
      </c>
      <c r="H11" s="10" t="s">
        <v>47</v>
      </c>
      <c r="I11" s="10" t="s">
        <v>104</v>
      </c>
      <c r="J11" s="10" t="s">
        <v>105</v>
      </c>
      <c r="K11" s="21">
        <v>2</v>
      </c>
      <c r="L11" s="21">
        <v>2</v>
      </c>
      <c r="M11" s="21">
        <v>2</v>
      </c>
      <c r="N11" s="21">
        <v>2</v>
      </c>
      <c r="O11" s="21">
        <v>8</v>
      </c>
      <c r="P11" s="38">
        <v>2</v>
      </c>
      <c r="Q11" s="38">
        <v>2</v>
      </c>
      <c r="R11" s="38"/>
      <c r="S11" s="38"/>
      <c r="T11" s="39">
        <f t="shared" si="0"/>
        <v>1</v>
      </c>
      <c r="U11" s="39">
        <f>(Q11/L11)*100%</f>
        <v>1</v>
      </c>
      <c r="V11" s="39">
        <f>(R11/M11)*100%</f>
        <v>0</v>
      </c>
      <c r="W11" s="39">
        <f>(S11/N11)*100%</f>
        <v>0</v>
      </c>
      <c r="X11" s="39">
        <f t="shared" si="1"/>
        <v>0.5</v>
      </c>
      <c r="Y11" s="39">
        <f t="shared" si="2"/>
        <v>0.5</v>
      </c>
      <c r="Z11" s="21">
        <v>1</v>
      </c>
      <c r="AA11" s="21" t="s">
        <v>169</v>
      </c>
      <c r="AB11" s="21" t="s">
        <v>39</v>
      </c>
      <c r="AC11" s="21" t="s">
        <v>171</v>
      </c>
      <c r="AD11" s="52">
        <v>1278693124.75</v>
      </c>
      <c r="AE11" s="78">
        <v>0</v>
      </c>
      <c r="AF11" s="78">
        <v>264777957.66</v>
      </c>
      <c r="AG11" s="78">
        <v>48897274</v>
      </c>
      <c r="AH11" s="78">
        <v>0</v>
      </c>
      <c r="AI11" s="78">
        <v>0</v>
      </c>
      <c r="AJ11" s="78">
        <v>0</v>
      </c>
      <c r="AK11" s="78">
        <v>743669155</v>
      </c>
      <c r="AL11" s="78">
        <f>+AF11+AG11+AH11+AI11+AJ11+AK11</f>
        <v>1057344386.66</v>
      </c>
      <c r="AM11" s="78">
        <f>AD11-AL11</f>
        <v>221348738.09000003</v>
      </c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73" t="s">
        <v>137</v>
      </c>
    </row>
    <row r="12" spans="1:52" s="2" customFormat="1" ht="113.25" customHeight="1" thickBot="1" x14ac:dyDescent="0.4">
      <c r="A12" s="179"/>
      <c r="B12" s="15">
        <v>4</v>
      </c>
      <c r="C12" s="42" t="s">
        <v>100</v>
      </c>
      <c r="D12" s="21" t="s">
        <v>45</v>
      </c>
      <c r="E12" s="20">
        <v>3301054</v>
      </c>
      <c r="F12" s="21" t="s">
        <v>118</v>
      </c>
      <c r="G12" s="43">
        <v>202500000007114</v>
      </c>
      <c r="H12" s="10" t="s">
        <v>48</v>
      </c>
      <c r="I12" s="10" t="s">
        <v>106</v>
      </c>
      <c r="J12" s="10" t="s">
        <v>107</v>
      </c>
      <c r="K12" s="21">
        <v>6</v>
      </c>
      <c r="L12" s="21">
        <v>8</v>
      </c>
      <c r="M12" s="21">
        <v>8</v>
      </c>
      <c r="N12" s="21">
        <v>8</v>
      </c>
      <c r="O12" s="21">
        <v>30</v>
      </c>
      <c r="P12" s="38">
        <v>6</v>
      </c>
      <c r="Q12" s="38">
        <v>8</v>
      </c>
      <c r="R12" s="38"/>
      <c r="S12" s="38"/>
      <c r="T12" s="39">
        <f t="shared" si="0"/>
        <v>1</v>
      </c>
      <c r="U12" s="39">
        <f>(Q12/L12)*100%</f>
        <v>1</v>
      </c>
      <c r="V12" s="39">
        <f>(R12/M12)*100%</f>
        <v>0</v>
      </c>
      <c r="W12" s="39">
        <f>(S12/N12)*100%</f>
        <v>0</v>
      </c>
      <c r="X12" s="39">
        <f t="shared" si="1"/>
        <v>0.5</v>
      </c>
      <c r="Y12" s="39">
        <f t="shared" si="2"/>
        <v>0.5</v>
      </c>
      <c r="Z12" s="21">
        <v>1</v>
      </c>
      <c r="AA12" s="21" t="s">
        <v>186</v>
      </c>
      <c r="AB12" s="21" t="s">
        <v>187</v>
      </c>
      <c r="AC12" s="21" t="s">
        <v>171</v>
      </c>
      <c r="AD12" s="52">
        <v>160780186.22999999</v>
      </c>
      <c r="AE12" s="78">
        <v>0</v>
      </c>
      <c r="AF12" s="78">
        <v>0</v>
      </c>
      <c r="AG12" s="78">
        <v>0</v>
      </c>
      <c r="AH12" s="78">
        <v>0</v>
      </c>
      <c r="AI12" s="78">
        <v>0</v>
      </c>
      <c r="AJ12" s="78">
        <v>0</v>
      </c>
      <c r="AK12" s="78">
        <v>159202000</v>
      </c>
      <c r="AL12" s="78">
        <f t="shared" si="3"/>
        <v>159202000</v>
      </c>
      <c r="AM12" s="78">
        <f t="shared" si="4"/>
        <v>1578186.2299999893</v>
      </c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96" t="s">
        <v>138</v>
      </c>
    </row>
    <row r="13" spans="1:52" s="2" customFormat="1" ht="113.25" customHeight="1" thickBot="1" x14ac:dyDescent="0.4">
      <c r="A13" s="179"/>
      <c r="B13" s="15">
        <v>5</v>
      </c>
      <c r="C13" s="42" t="s">
        <v>100</v>
      </c>
      <c r="D13" s="21" t="s">
        <v>45</v>
      </c>
      <c r="E13" s="20">
        <v>3301055</v>
      </c>
      <c r="F13" s="21" t="s">
        <v>119</v>
      </c>
      <c r="G13" s="43">
        <v>202500000007114</v>
      </c>
      <c r="H13" s="10" t="s">
        <v>49</v>
      </c>
      <c r="I13" s="10" t="s">
        <v>108</v>
      </c>
      <c r="J13" s="10" t="s">
        <v>92</v>
      </c>
      <c r="K13" s="21">
        <v>1</v>
      </c>
      <c r="L13" s="21">
        <v>1</v>
      </c>
      <c r="M13" s="21">
        <v>1</v>
      </c>
      <c r="N13" s="21">
        <v>1</v>
      </c>
      <c r="O13" s="21">
        <v>4</v>
      </c>
      <c r="P13" s="38">
        <v>1</v>
      </c>
      <c r="Q13" s="38">
        <v>1</v>
      </c>
      <c r="R13" s="38"/>
      <c r="S13" s="38"/>
      <c r="T13" s="39">
        <f t="shared" si="0"/>
        <v>1</v>
      </c>
      <c r="U13" s="39">
        <f>(Q13/L13)*100%</f>
        <v>1</v>
      </c>
      <c r="V13" s="39">
        <f>(R13/M13)*100%</f>
        <v>0</v>
      </c>
      <c r="W13" s="39">
        <f>(S13/N13)*100%</f>
        <v>0</v>
      </c>
      <c r="X13" s="39">
        <f t="shared" si="1"/>
        <v>0.5</v>
      </c>
      <c r="Y13" s="39">
        <f t="shared" si="2"/>
        <v>0.5</v>
      </c>
      <c r="Z13" s="21">
        <v>1</v>
      </c>
      <c r="AA13" s="21" t="s">
        <v>199</v>
      </c>
      <c r="AB13" s="21" t="s">
        <v>188</v>
      </c>
      <c r="AC13" s="21" t="s">
        <v>172</v>
      </c>
      <c r="AD13" s="52">
        <v>10780000</v>
      </c>
      <c r="AE13" s="78">
        <v>0</v>
      </c>
      <c r="AF13" s="78">
        <v>0</v>
      </c>
      <c r="AG13" s="78">
        <v>0</v>
      </c>
      <c r="AH13" s="78">
        <v>0</v>
      </c>
      <c r="AI13" s="78">
        <v>0</v>
      </c>
      <c r="AJ13" s="78">
        <v>0</v>
      </c>
      <c r="AK13" s="78">
        <v>10780000</v>
      </c>
      <c r="AL13" s="78">
        <f t="shared" si="3"/>
        <v>10780000</v>
      </c>
      <c r="AM13" s="78">
        <f t="shared" si="4"/>
        <v>0</v>
      </c>
      <c r="AN13" s="20"/>
      <c r="AO13" s="20"/>
      <c r="AP13" s="66"/>
      <c r="AQ13" s="66"/>
      <c r="AR13" s="66"/>
      <c r="AS13" s="66"/>
      <c r="AT13" s="66"/>
      <c r="AU13" s="66"/>
      <c r="AV13" s="66"/>
      <c r="AW13" s="66"/>
      <c r="AX13" s="21"/>
      <c r="AY13" s="21"/>
      <c r="AZ13" s="73" t="s">
        <v>139</v>
      </c>
    </row>
    <row r="14" spans="1:52" s="2" customFormat="1" ht="113.25" customHeight="1" thickBot="1" x14ac:dyDescent="0.4">
      <c r="A14" s="179"/>
      <c r="B14" s="15">
        <v>6</v>
      </c>
      <c r="C14" s="42" t="s">
        <v>100</v>
      </c>
      <c r="D14" s="21" t="s">
        <v>45</v>
      </c>
      <c r="E14" s="20">
        <v>3301063</v>
      </c>
      <c r="F14" s="21" t="s">
        <v>120</v>
      </c>
      <c r="G14" s="43">
        <v>202500000007114</v>
      </c>
      <c r="H14" s="10" t="s">
        <v>50</v>
      </c>
      <c r="I14" s="10" t="s">
        <v>109</v>
      </c>
      <c r="J14" s="10" t="s">
        <v>88</v>
      </c>
      <c r="K14" s="261">
        <v>1</v>
      </c>
      <c r="L14" s="262"/>
      <c r="M14" s="262"/>
      <c r="N14" s="263"/>
      <c r="O14" s="21">
        <v>1</v>
      </c>
      <c r="P14" s="38">
        <v>0</v>
      </c>
      <c r="Q14" s="38">
        <v>0</v>
      </c>
      <c r="R14" s="38"/>
      <c r="S14" s="38"/>
      <c r="T14" s="75">
        <f t="shared" si="0"/>
        <v>0</v>
      </c>
      <c r="U14" s="39">
        <f>(Q14/K14)*100%</f>
        <v>0</v>
      </c>
      <c r="V14" s="39">
        <f>(R14/K14)*100%</f>
        <v>0</v>
      </c>
      <c r="W14" s="39">
        <f>(S14/K14)*100%</f>
        <v>0</v>
      </c>
      <c r="X14" s="39">
        <f t="shared" si="1"/>
        <v>0</v>
      </c>
      <c r="Y14" s="39">
        <f t="shared" si="2"/>
        <v>1</v>
      </c>
      <c r="Z14" s="21">
        <v>1</v>
      </c>
      <c r="AA14" s="21" t="s">
        <v>134</v>
      </c>
      <c r="AB14" s="21" t="s">
        <v>188</v>
      </c>
      <c r="AC14" s="21" t="s">
        <v>168</v>
      </c>
      <c r="AD14" s="52">
        <v>12450000</v>
      </c>
      <c r="AE14" s="78">
        <v>0</v>
      </c>
      <c r="AF14" s="78">
        <v>0</v>
      </c>
      <c r="AG14" s="78">
        <v>0</v>
      </c>
      <c r="AH14" s="78">
        <v>0</v>
      </c>
      <c r="AI14" s="78">
        <v>0</v>
      </c>
      <c r="AJ14" s="78">
        <v>0</v>
      </c>
      <c r="AK14" s="78">
        <v>0</v>
      </c>
      <c r="AL14" s="78">
        <f t="shared" si="3"/>
        <v>0</v>
      </c>
      <c r="AM14" s="78">
        <f t="shared" si="4"/>
        <v>12450000</v>
      </c>
      <c r="AN14" s="20"/>
      <c r="AO14" s="20"/>
      <c r="AP14" s="21"/>
      <c r="AQ14" s="66"/>
      <c r="AR14" s="66"/>
      <c r="AS14" s="66"/>
      <c r="AT14" s="66"/>
      <c r="AU14" s="66"/>
      <c r="AV14" s="21"/>
      <c r="AW14" s="21"/>
      <c r="AX14" s="21"/>
      <c r="AY14" s="21"/>
      <c r="AZ14" s="73" t="s">
        <v>140</v>
      </c>
    </row>
    <row r="15" spans="1:52" s="2" customFormat="1" ht="113.25" customHeight="1" thickBot="1" x14ac:dyDescent="0.4">
      <c r="A15" s="179"/>
      <c r="B15" s="51">
        <v>7</v>
      </c>
      <c r="C15" s="42" t="s">
        <v>100</v>
      </c>
      <c r="D15" s="46" t="s">
        <v>45</v>
      </c>
      <c r="E15" s="20">
        <v>3301064</v>
      </c>
      <c r="F15" s="21" t="s">
        <v>160</v>
      </c>
      <c r="G15" s="43">
        <v>202500000007114</v>
      </c>
      <c r="H15" s="10" t="s">
        <v>51</v>
      </c>
      <c r="I15" s="10" t="s">
        <v>110</v>
      </c>
      <c r="J15" s="10" t="s">
        <v>111</v>
      </c>
      <c r="K15" s="21">
        <v>13</v>
      </c>
      <c r="L15" s="21">
        <v>13</v>
      </c>
      <c r="M15" s="21">
        <v>13</v>
      </c>
      <c r="N15" s="21">
        <v>13</v>
      </c>
      <c r="O15" s="21">
        <v>52</v>
      </c>
      <c r="P15" s="38">
        <v>13</v>
      </c>
      <c r="Q15" s="38">
        <v>13</v>
      </c>
      <c r="R15" s="38"/>
      <c r="S15" s="38"/>
      <c r="T15" s="39">
        <f t="shared" si="0"/>
        <v>1</v>
      </c>
      <c r="U15" s="39">
        <f>(Q15/L15)*100%</f>
        <v>1</v>
      </c>
      <c r="V15" s="39">
        <f>(R15/M15)*100%</f>
        <v>0</v>
      </c>
      <c r="W15" s="39">
        <f>(S15/N15)*100%</f>
        <v>0</v>
      </c>
      <c r="X15" s="39">
        <f t="shared" si="1"/>
        <v>0.5</v>
      </c>
      <c r="Y15" s="39">
        <f t="shared" si="2"/>
        <v>0.5</v>
      </c>
      <c r="Z15" s="21">
        <v>1</v>
      </c>
      <c r="AA15" s="21" t="s">
        <v>189</v>
      </c>
      <c r="AB15" s="21" t="s">
        <v>188</v>
      </c>
      <c r="AC15" s="21" t="s">
        <v>172</v>
      </c>
      <c r="AD15" s="52">
        <v>79310714</v>
      </c>
      <c r="AE15" s="78">
        <v>0</v>
      </c>
      <c r="AF15" s="78">
        <v>12360714</v>
      </c>
      <c r="AG15" s="78">
        <v>18750000</v>
      </c>
      <c r="AH15" s="78">
        <v>0</v>
      </c>
      <c r="AI15" s="78">
        <v>0</v>
      </c>
      <c r="AJ15" s="78">
        <v>0</v>
      </c>
      <c r="AK15" s="78">
        <v>36226666</v>
      </c>
      <c r="AL15" s="78">
        <f t="shared" si="3"/>
        <v>67337380</v>
      </c>
      <c r="AM15" s="78">
        <f t="shared" si="4"/>
        <v>11973334</v>
      </c>
      <c r="AN15" s="20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21"/>
      <c r="AZ15" s="96" t="s">
        <v>141</v>
      </c>
    </row>
    <row r="16" spans="1:52" s="2" customFormat="1" ht="113.25" customHeight="1" thickBot="1" x14ac:dyDescent="0.4">
      <c r="A16" s="179"/>
      <c r="B16" s="15">
        <v>8</v>
      </c>
      <c r="C16" s="42" t="s">
        <v>100</v>
      </c>
      <c r="D16" s="21" t="s">
        <v>45</v>
      </c>
      <c r="E16" s="20">
        <v>3301069</v>
      </c>
      <c r="F16" s="21" t="s">
        <v>121</v>
      </c>
      <c r="G16" s="43">
        <v>202500000007114</v>
      </c>
      <c r="H16" s="10" t="s">
        <v>52</v>
      </c>
      <c r="I16" s="10" t="s">
        <v>112</v>
      </c>
      <c r="J16" s="10" t="s">
        <v>96</v>
      </c>
      <c r="K16" s="261">
        <v>2</v>
      </c>
      <c r="L16" s="262"/>
      <c r="M16" s="262"/>
      <c r="N16" s="263"/>
      <c r="O16" s="21">
        <v>2</v>
      </c>
      <c r="P16" s="38">
        <v>2</v>
      </c>
      <c r="Q16" s="38">
        <v>1.8</v>
      </c>
      <c r="R16" s="38"/>
      <c r="S16" s="38"/>
      <c r="T16" s="39">
        <f t="shared" si="0"/>
        <v>1</v>
      </c>
      <c r="U16" s="39">
        <f>(Q16/K16)*100%</f>
        <v>0.9</v>
      </c>
      <c r="V16" s="39">
        <f>(R16/K16)*100%</f>
        <v>0</v>
      </c>
      <c r="W16" s="39">
        <f>(S16/K16)*100%</f>
        <v>0</v>
      </c>
      <c r="X16" s="39">
        <f t="shared" si="1"/>
        <v>0.47499999999999998</v>
      </c>
      <c r="Y16" s="39">
        <f t="shared" si="2"/>
        <v>0.52500000000000002</v>
      </c>
      <c r="Z16" s="21">
        <v>1</v>
      </c>
      <c r="AA16" s="21" t="s">
        <v>163</v>
      </c>
      <c r="AB16" s="21" t="s">
        <v>133</v>
      </c>
      <c r="AC16" s="21" t="s">
        <v>173</v>
      </c>
      <c r="AD16" s="52">
        <v>10000000</v>
      </c>
      <c r="AE16" s="78">
        <v>0</v>
      </c>
      <c r="AF16" s="78">
        <v>0</v>
      </c>
      <c r="AG16" s="78">
        <v>0</v>
      </c>
      <c r="AH16" s="78">
        <v>0</v>
      </c>
      <c r="AI16" s="78">
        <v>0</v>
      </c>
      <c r="AJ16" s="78">
        <v>0</v>
      </c>
      <c r="AK16" s="78">
        <v>3975000</v>
      </c>
      <c r="AL16" s="78">
        <f t="shared" si="3"/>
        <v>3975000</v>
      </c>
      <c r="AM16" s="78">
        <f t="shared" si="4"/>
        <v>6025000</v>
      </c>
      <c r="AN16" s="20"/>
      <c r="AO16" s="21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73" t="s">
        <v>142</v>
      </c>
    </row>
    <row r="17" spans="1:52" s="2" customFormat="1" ht="113.25" customHeight="1" thickBot="1" x14ac:dyDescent="0.4">
      <c r="A17" s="179"/>
      <c r="B17" s="40">
        <v>9</v>
      </c>
      <c r="C17" s="42" t="s">
        <v>100</v>
      </c>
      <c r="D17" s="21" t="s">
        <v>45</v>
      </c>
      <c r="E17" s="20">
        <v>3301070</v>
      </c>
      <c r="F17" s="21" t="s">
        <v>122</v>
      </c>
      <c r="G17" s="43">
        <v>202500000007114</v>
      </c>
      <c r="H17" s="10" t="s">
        <v>53</v>
      </c>
      <c r="I17" s="10" t="s">
        <v>113</v>
      </c>
      <c r="J17" s="10" t="s">
        <v>96</v>
      </c>
      <c r="K17" s="261">
        <v>1</v>
      </c>
      <c r="L17" s="262"/>
      <c r="M17" s="262"/>
      <c r="N17" s="263"/>
      <c r="O17" s="21">
        <v>1</v>
      </c>
      <c r="P17" s="38">
        <v>1</v>
      </c>
      <c r="Q17" s="38">
        <v>0.8</v>
      </c>
      <c r="R17" s="38"/>
      <c r="S17" s="38"/>
      <c r="T17" s="39">
        <f t="shared" si="0"/>
        <v>1</v>
      </c>
      <c r="U17" s="39">
        <f>(Q17/K17)*100%</f>
        <v>0.8</v>
      </c>
      <c r="V17" s="39">
        <f>(R17/K17)*100%</f>
        <v>0</v>
      </c>
      <c r="W17" s="39">
        <f>(S17/K17)*100%</f>
        <v>0</v>
      </c>
      <c r="X17" s="39">
        <f t="shared" si="1"/>
        <v>0.45</v>
      </c>
      <c r="Y17" s="39">
        <f t="shared" si="2"/>
        <v>0.55000000000000004</v>
      </c>
      <c r="Z17" s="21">
        <v>1</v>
      </c>
      <c r="AA17" s="21" t="s">
        <v>200</v>
      </c>
      <c r="AB17" s="21" t="s">
        <v>190</v>
      </c>
      <c r="AC17" s="21" t="s">
        <v>171</v>
      </c>
      <c r="AD17" s="52">
        <v>3850000</v>
      </c>
      <c r="AE17" s="78">
        <v>0</v>
      </c>
      <c r="AF17" s="78">
        <v>0</v>
      </c>
      <c r="AG17" s="78">
        <v>0</v>
      </c>
      <c r="AH17" s="78">
        <v>0</v>
      </c>
      <c r="AI17" s="78">
        <v>0</v>
      </c>
      <c r="AJ17" s="78">
        <v>0</v>
      </c>
      <c r="AK17" s="78">
        <v>3850000</v>
      </c>
      <c r="AL17" s="78">
        <f t="shared" si="3"/>
        <v>3850000</v>
      </c>
      <c r="AM17" s="78">
        <f t="shared" si="4"/>
        <v>0</v>
      </c>
      <c r="AN17" s="20"/>
      <c r="AO17" s="20"/>
      <c r="AP17" s="66"/>
      <c r="AQ17" s="66"/>
      <c r="AR17" s="66"/>
      <c r="AS17" s="66"/>
      <c r="AT17" s="66"/>
      <c r="AU17" s="66"/>
      <c r="AV17" s="66"/>
      <c r="AW17" s="66"/>
      <c r="AX17" s="66"/>
      <c r="AY17" s="21"/>
      <c r="AZ17" s="73" t="s">
        <v>143</v>
      </c>
    </row>
    <row r="18" spans="1:52" s="2" customFormat="1" ht="113.25" customHeight="1" thickBot="1" x14ac:dyDescent="0.4">
      <c r="A18" s="179"/>
      <c r="B18" s="40">
        <v>10</v>
      </c>
      <c r="C18" s="42" t="s">
        <v>100</v>
      </c>
      <c r="D18" s="21" t="s">
        <v>45</v>
      </c>
      <c r="E18" s="20">
        <v>3301074</v>
      </c>
      <c r="F18" s="21" t="s">
        <v>123</v>
      </c>
      <c r="G18" s="43">
        <v>202500000007114</v>
      </c>
      <c r="H18" s="10" t="s">
        <v>54</v>
      </c>
      <c r="I18" s="10" t="s">
        <v>55</v>
      </c>
      <c r="J18" s="10" t="s">
        <v>114</v>
      </c>
      <c r="K18" s="21">
        <v>2</v>
      </c>
      <c r="L18" s="21">
        <v>2</v>
      </c>
      <c r="M18" s="21">
        <v>2</v>
      </c>
      <c r="N18" s="21">
        <v>2</v>
      </c>
      <c r="O18" s="21">
        <v>8</v>
      </c>
      <c r="P18" s="38">
        <v>2</v>
      </c>
      <c r="Q18" s="38">
        <v>2</v>
      </c>
      <c r="R18" s="38"/>
      <c r="S18" s="38"/>
      <c r="T18" s="39">
        <f t="shared" si="0"/>
        <v>1</v>
      </c>
      <c r="U18" s="39">
        <f>(Q18/L18)*100%</f>
        <v>1</v>
      </c>
      <c r="V18" s="39">
        <f>(R18/M18)*100%</f>
        <v>0</v>
      </c>
      <c r="W18" s="39">
        <f>(S18/N18)*100%</f>
        <v>0</v>
      </c>
      <c r="X18" s="39">
        <f t="shared" si="1"/>
        <v>0.5</v>
      </c>
      <c r="Y18" s="39">
        <f t="shared" si="2"/>
        <v>0.5</v>
      </c>
      <c r="Z18" s="21">
        <v>1</v>
      </c>
      <c r="AA18" s="21" t="s">
        <v>202</v>
      </c>
      <c r="AB18" s="21" t="s">
        <v>201</v>
      </c>
      <c r="AC18" s="21" t="s">
        <v>191</v>
      </c>
      <c r="AD18" s="52">
        <v>11000000</v>
      </c>
      <c r="AE18" s="78">
        <v>0</v>
      </c>
      <c r="AF18" s="78">
        <v>0</v>
      </c>
      <c r="AG18" s="78">
        <v>0</v>
      </c>
      <c r="AH18" s="78">
        <v>0</v>
      </c>
      <c r="AI18" s="78">
        <v>0</v>
      </c>
      <c r="AJ18" s="78">
        <v>0</v>
      </c>
      <c r="AK18" s="78">
        <v>11000000</v>
      </c>
      <c r="AL18" s="78">
        <f t="shared" si="3"/>
        <v>11000000</v>
      </c>
      <c r="AM18" s="78">
        <f t="shared" si="4"/>
        <v>0</v>
      </c>
      <c r="AN18" s="20"/>
      <c r="AO18" s="20"/>
      <c r="AP18" s="66"/>
      <c r="AQ18" s="66"/>
      <c r="AR18" s="66"/>
      <c r="AS18" s="66"/>
      <c r="AT18" s="66"/>
      <c r="AU18" s="21"/>
      <c r="AV18" s="21"/>
      <c r="AW18" s="21"/>
      <c r="AX18" s="21"/>
      <c r="AY18" s="21"/>
      <c r="AZ18" s="73" t="s">
        <v>144</v>
      </c>
    </row>
    <row r="19" spans="1:52" ht="96" customHeight="1" thickBot="1" x14ac:dyDescent="0.3">
      <c r="A19" s="179"/>
      <c r="B19" s="41">
        <v>11</v>
      </c>
      <c r="C19" s="42" t="s">
        <v>100</v>
      </c>
      <c r="D19" s="21" t="s">
        <v>45</v>
      </c>
      <c r="E19" s="20">
        <v>3301101</v>
      </c>
      <c r="F19" s="21" t="s">
        <v>124</v>
      </c>
      <c r="G19" s="43">
        <v>202500000007114</v>
      </c>
      <c r="H19" s="10" t="s">
        <v>56</v>
      </c>
      <c r="I19" s="10" t="s">
        <v>56</v>
      </c>
      <c r="J19" s="10" t="s">
        <v>115</v>
      </c>
      <c r="K19" s="264">
        <v>1</v>
      </c>
      <c r="L19" s="265"/>
      <c r="M19" s="265"/>
      <c r="N19" s="266"/>
      <c r="O19" s="45">
        <v>1</v>
      </c>
      <c r="P19" s="18">
        <v>1</v>
      </c>
      <c r="Q19" s="18">
        <v>0</v>
      </c>
      <c r="R19" s="18"/>
      <c r="S19" s="18"/>
      <c r="T19" s="31">
        <f>(P19/K19)*100%</f>
        <v>1</v>
      </c>
      <c r="U19" s="19">
        <f>(Q19/K19)*100%</f>
        <v>0</v>
      </c>
      <c r="V19" s="19">
        <f>(R19/K19)*100%</f>
        <v>0</v>
      </c>
      <c r="W19" s="31">
        <f>(S19/K19)*100%</f>
        <v>0</v>
      </c>
      <c r="X19" s="19">
        <f t="shared" si="1"/>
        <v>0.25</v>
      </c>
      <c r="Y19" s="32">
        <f t="shared" si="2"/>
        <v>0.75</v>
      </c>
      <c r="Z19" s="67">
        <v>1</v>
      </c>
      <c r="AA19" s="67" t="s">
        <v>192</v>
      </c>
      <c r="AB19" s="67" t="s">
        <v>188</v>
      </c>
      <c r="AC19" s="67" t="s">
        <v>171</v>
      </c>
      <c r="AD19" s="76">
        <v>9350000</v>
      </c>
      <c r="AE19" s="77">
        <v>0</v>
      </c>
      <c r="AF19" s="77">
        <v>0</v>
      </c>
      <c r="AG19" s="77">
        <v>0</v>
      </c>
      <c r="AH19" s="77">
        <v>0</v>
      </c>
      <c r="AI19" s="77">
        <v>0</v>
      </c>
      <c r="AJ19" s="77">
        <v>0</v>
      </c>
      <c r="AK19" s="77">
        <v>0</v>
      </c>
      <c r="AL19" s="77">
        <f t="shared" si="3"/>
        <v>0</v>
      </c>
      <c r="AM19" s="77">
        <f t="shared" si="4"/>
        <v>9350000</v>
      </c>
      <c r="AN19" s="20"/>
      <c r="AO19" s="21"/>
      <c r="AP19" s="66"/>
      <c r="AQ19" s="66"/>
      <c r="AR19" s="66"/>
      <c r="AS19" s="66"/>
      <c r="AT19" s="66"/>
      <c r="AU19" s="66"/>
      <c r="AV19" s="66"/>
      <c r="AW19" s="21"/>
      <c r="AX19" s="21"/>
      <c r="AY19" s="21"/>
      <c r="AZ19" s="74" t="s">
        <v>145</v>
      </c>
    </row>
    <row r="20" spans="1:52" ht="150" customHeight="1" thickBot="1" x14ac:dyDescent="0.3">
      <c r="A20" s="180"/>
      <c r="B20" s="15">
        <v>12</v>
      </c>
      <c r="C20" s="90" t="s">
        <v>100</v>
      </c>
      <c r="D20" s="21" t="s">
        <v>45</v>
      </c>
      <c r="E20" s="20">
        <v>3301126</v>
      </c>
      <c r="F20" s="21" t="s">
        <v>125</v>
      </c>
      <c r="G20" s="43">
        <v>202500000007114</v>
      </c>
      <c r="H20" s="44" t="s">
        <v>57</v>
      </c>
      <c r="I20" s="44" t="s">
        <v>116</v>
      </c>
      <c r="J20" s="44" t="s">
        <v>117</v>
      </c>
      <c r="K20" s="45">
        <v>2</v>
      </c>
      <c r="L20" s="45">
        <v>2</v>
      </c>
      <c r="M20" s="45">
        <v>2</v>
      </c>
      <c r="N20" s="45">
        <v>2</v>
      </c>
      <c r="O20" s="45">
        <v>8</v>
      </c>
      <c r="P20" s="18">
        <v>2</v>
      </c>
      <c r="Q20" s="18">
        <v>2</v>
      </c>
      <c r="R20" s="18"/>
      <c r="S20" s="18"/>
      <c r="T20" s="31">
        <f t="shared" si="0"/>
        <v>1</v>
      </c>
      <c r="U20" s="19">
        <f>(Q20/L20)*100%</f>
        <v>1</v>
      </c>
      <c r="V20" s="19">
        <f>(R20/M20)*100%</f>
        <v>0</v>
      </c>
      <c r="W20" s="31">
        <f>(S20/N20)*100%</f>
        <v>0</v>
      </c>
      <c r="X20" s="19">
        <f t="shared" si="1"/>
        <v>0.5</v>
      </c>
      <c r="Y20" s="32">
        <f t="shared" si="2"/>
        <v>0.5</v>
      </c>
      <c r="Z20" s="67">
        <v>1</v>
      </c>
      <c r="AA20" s="67" t="s">
        <v>174</v>
      </c>
      <c r="AB20" s="67" t="s">
        <v>39</v>
      </c>
      <c r="AC20" s="67" t="s">
        <v>172</v>
      </c>
      <c r="AD20" s="76">
        <v>205671586</v>
      </c>
      <c r="AE20" s="77">
        <v>0</v>
      </c>
      <c r="AF20" s="77">
        <v>111328966</v>
      </c>
      <c r="AG20" s="77">
        <v>70784000</v>
      </c>
      <c r="AH20" s="77">
        <v>0</v>
      </c>
      <c r="AI20" s="77">
        <v>0</v>
      </c>
      <c r="AJ20" s="77">
        <v>0</v>
      </c>
      <c r="AK20" s="77">
        <v>22000000</v>
      </c>
      <c r="AL20" s="77">
        <f>SUM(AE20:AK20)</f>
        <v>204112966</v>
      </c>
      <c r="AM20" s="77">
        <f t="shared" si="4"/>
        <v>1558620</v>
      </c>
      <c r="AN20" s="20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21"/>
      <c r="AZ20" s="74" t="s">
        <v>146</v>
      </c>
    </row>
    <row r="21" spans="1:52" s="6" customFormat="1" ht="82.5" customHeight="1" x14ac:dyDescent="0.35">
      <c r="A21" s="292" t="s">
        <v>44</v>
      </c>
      <c r="B21" s="344">
        <v>1</v>
      </c>
      <c r="C21" s="347" t="s">
        <v>83</v>
      </c>
      <c r="D21" s="195" t="s">
        <v>41</v>
      </c>
      <c r="E21" s="190">
        <v>3204060</v>
      </c>
      <c r="F21" s="161" t="s">
        <v>207</v>
      </c>
      <c r="G21" s="163"/>
      <c r="H21" s="157" t="s">
        <v>42</v>
      </c>
      <c r="I21" s="157" t="s">
        <v>84</v>
      </c>
      <c r="J21" s="157" t="s">
        <v>85</v>
      </c>
      <c r="K21" s="160">
        <v>1</v>
      </c>
      <c r="L21" s="160"/>
      <c r="M21" s="160"/>
      <c r="N21" s="160"/>
      <c r="O21" s="160">
        <v>1</v>
      </c>
      <c r="P21" s="244">
        <v>1</v>
      </c>
      <c r="Q21" s="244">
        <v>1</v>
      </c>
      <c r="R21" s="244"/>
      <c r="S21" s="244"/>
      <c r="T21" s="269">
        <f t="shared" si="0"/>
        <v>1</v>
      </c>
      <c r="U21" s="267">
        <f>(Q21/K21)*100%</f>
        <v>1</v>
      </c>
      <c r="V21" s="267">
        <f>(R21/K21)*100%</f>
        <v>0</v>
      </c>
      <c r="W21" s="269">
        <f>(S21/K21)*100%</f>
        <v>0</v>
      </c>
      <c r="X21" s="267">
        <f>AVERAGE(T21:W22)</f>
        <v>0.5</v>
      </c>
      <c r="Y21" s="349">
        <f>(100%-X21)</f>
        <v>0.5</v>
      </c>
      <c r="Z21" s="160">
        <v>1</v>
      </c>
      <c r="AA21" s="160" t="s">
        <v>193</v>
      </c>
      <c r="AB21" s="160" t="s">
        <v>175</v>
      </c>
      <c r="AC21" s="160" t="s">
        <v>173</v>
      </c>
      <c r="AD21" s="345">
        <v>0</v>
      </c>
      <c r="AE21" s="333">
        <v>0</v>
      </c>
      <c r="AF21" s="333">
        <v>0</v>
      </c>
      <c r="AG21" s="333">
        <v>0</v>
      </c>
      <c r="AH21" s="333">
        <v>0</v>
      </c>
      <c r="AI21" s="333">
        <v>0</v>
      </c>
      <c r="AJ21" s="333">
        <v>0</v>
      </c>
      <c r="AK21" s="333">
        <v>0</v>
      </c>
      <c r="AL21" s="333">
        <f>SUM(AE21:AK23)</f>
        <v>0</v>
      </c>
      <c r="AM21" s="333">
        <f t="shared" si="4"/>
        <v>0</v>
      </c>
      <c r="AN21" s="336"/>
      <c r="AO21" s="334"/>
      <c r="AP21" s="334"/>
      <c r="AQ21" s="334"/>
      <c r="AR21" s="334"/>
      <c r="AS21" s="334"/>
      <c r="AT21" s="334"/>
      <c r="AU21" s="334"/>
      <c r="AV21" s="334"/>
      <c r="AW21" s="334"/>
      <c r="AX21" s="334"/>
      <c r="AY21" s="336"/>
      <c r="AZ21" s="311" t="s">
        <v>147</v>
      </c>
    </row>
    <row r="22" spans="1:52" s="6" customFormat="1" ht="66" customHeight="1" thickBot="1" x14ac:dyDescent="0.4">
      <c r="A22" s="293"/>
      <c r="B22" s="148"/>
      <c r="C22" s="348"/>
      <c r="D22" s="172"/>
      <c r="E22" s="191"/>
      <c r="F22" s="162"/>
      <c r="G22" s="164"/>
      <c r="H22" s="159"/>
      <c r="I22" s="159"/>
      <c r="J22" s="159"/>
      <c r="K22" s="156"/>
      <c r="L22" s="156"/>
      <c r="M22" s="156"/>
      <c r="N22" s="156"/>
      <c r="O22" s="156"/>
      <c r="P22" s="245"/>
      <c r="Q22" s="245"/>
      <c r="R22" s="245"/>
      <c r="S22" s="245"/>
      <c r="T22" s="270"/>
      <c r="U22" s="268"/>
      <c r="V22" s="268"/>
      <c r="W22" s="270"/>
      <c r="X22" s="268"/>
      <c r="Y22" s="316"/>
      <c r="Z22" s="156"/>
      <c r="AA22" s="156"/>
      <c r="AB22" s="156"/>
      <c r="AC22" s="156"/>
      <c r="AD22" s="346"/>
      <c r="AE22" s="331"/>
      <c r="AF22" s="331"/>
      <c r="AG22" s="331"/>
      <c r="AH22" s="331"/>
      <c r="AI22" s="331"/>
      <c r="AJ22" s="331"/>
      <c r="AK22" s="331"/>
      <c r="AL22" s="331"/>
      <c r="AM22" s="331"/>
      <c r="AN22" s="337"/>
      <c r="AO22" s="335"/>
      <c r="AP22" s="335"/>
      <c r="AQ22" s="335"/>
      <c r="AR22" s="335"/>
      <c r="AS22" s="335"/>
      <c r="AT22" s="335"/>
      <c r="AU22" s="335"/>
      <c r="AV22" s="335"/>
      <c r="AW22" s="335"/>
      <c r="AX22" s="335"/>
      <c r="AY22" s="337"/>
      <c r="AZ22" s="338"/>
    </row>
    <row r="23" spans="1:52" s="6" customFormat="1" ht="154.5" customHeight="1" thickBot="1" x14ac:dyDescent="0.4">
      <c r="A23" s="293"/>
      <c r="B23" s="104">
        <v>2</v>
      </c>
      <c r="C23" s="106" t="s">
        <v>86</v>
      </c>
      <c r="D23" s="107" t="s">
        <v>33</v>
      </c>
      <c r="E23" s="115">
        <v>3502012</v>
      </c>
      <c r="F23" s="107" t="s">
        <v>208</v>
      </c>
      <c r="G23" s="97"/>
      <c r="H23" s="108" t="s">
        <v>209</v>
      </c>
      <c r="I23" s="108" t="s">
        <v>211</v>
      </c>
      <c r="J23" s="108" t="s">
        <v>88</v>
      </c>
      <c r="K23" s="264">
        <v>1</v>
      </c>
      <c r="L23" s="265"/>
      <c r="M23" s="265"/>
      <c r="N23" s="266"/>
      <c r="O23" s="111">
        <f>K23</f>
        <v>1</v>
      </c>
      <c r="P23" s="112"/>
      <c r="Q23" s="112">
        <v>0</v>
      </c>
      <c r="R23" s="99"/>
      <c r="S23" s="99"/>
      <c r="T23" s="100"/>
      <c r="U23" s="113">
        <f>(Q23/K23)*100%</f>
        <v>0</v>
      </c>
      <c r="V23" s="101"/>
      <c r="W23" s="100"/>
      <c r="X23" s="113">
        <f>AVERAGE(U23:W23)</f>
        <v>0</v>
      </c>
      <c r="Y23" s="114">
        <f>100%-X23</f>
        <v>1</v>
      </c>
      <c r="Z23" s="98"/>
      <c r="AA23" s="98"/>
      <c r="AB23" s="98"/>
      <c r="AC23" s="98"/>
      <c r="AD23" s="109">
        <v>5500000</v>
      </c>
      <c r="AE23" s="110">
        <v>0</v>
      </c>
      <c r="AF23" s="110">
        <v>0</v>
      </c>
      <c r="AG23" s="110">
        <v>0</v>
      </c>
      <c r="AH23" s="110">
        <v>0</v>
      </c>
      <c r="AI23" s="110">
        <v>0</v>
      </c>
      <c r="AJ23" s="110">
        <v>0</v>
      </c>
      <c r="AK23" s="110">
        <v>0</v>
      </c>
      <c r="AL23" s="110">
        <f>SUM(AE23:AK23)</f>
        <v>0</v>
      </c>
      <c r="AM23" s="110">
        <f t="shared" si="4"/>
        <v>5500000</v>
      </c>
      <c r="AN23" s="102"/>
      <c r="AO23" s="102"/>
      <c r="AP23" s="102"/>
      <c r="AQ23" s="102"/>
      <c r="AR23" s="102"/>
      <c r="AS23" s="102"/>
      <c r="AT23" s="102"/>
      <c r="AU23" s="102"/>
      <c r="AV23" s="102"/>
      <c r="AW23" s="102"/>
      <c r="AX23" s="102"/>
      <c r="AY23" s="102"/>
      <c r="AZ23" s="103"/>
    </row>
    <row r="24" spans="1:52" s="6" customFormat="1" ht="66" customHeight="1" x14ac:dyDescent="0.35">
      <c r="A24" s="293"/>
      <c r="B24" s="314">
        <v>3</v>
      </c>
      <c r="C24" s="167" t="s">
        <v>86</v>
      </c>
      <c r="D24" s="196" t="s">
        <v>33</v>
      </c>
      <c r="E24" s="169">
        <v>3502036</v>
      </c>
      <c r="F24" s="171" t="s">
        <v>126</v>
      </c>
      <c r="G24" s="317">
        <v>202500000006226</v>
      </c>
      <c r="H24" s="272" t="s">
        <v>87</v>
      </c>
      <c r="I24" s="272" t="s">
        <v>32</v>
      </c>
      <c r="J24" s="272" t="s">
        <v>88</v>
      </c>
      <c r="K24" s="154">
        <v>1</v>
      </c>
      <c r="L24" s="154">
        <v>1</v>
      </c>
      <c r="M24" s="154">
        <v>1</v>
      </c>
      <c r="N24" s="154">
        <v>1</v>
      </c>
      <c r="O24" s="297">
        <v>4</v>
      </c>
      <c r="P24" s="185">
        <v>1</v>
      </c>
      <c r="Q24" s="185">
        <v>1</v>
      </c>
      <c r="R24" s="185"/>
      <c r="S24" s="185"/>
      <c r="T24" s="183">
        <f>(P24/K24)*100%</f>
        <v>1</v>
      </c>
      <c r="U24" s="181">
        <f>(Q24/L24)*100%</f>
        <v>1</v>
      </c>
      <c r="V24" s="181">
        <f>(R24/M24)*100%</f>
        <v>0</v>
      </c>
      <c r="W24" s="183">
        <f>(S24/N24)*100%</f>
        <v>0</v>
      </c>
      <c r="X24" s="181">
        <f>AVERAGE(T24:W27)</f>
        <v>0.5</v>
      </c>
      <c r="Y24" s="315">
        <f>(100%-X24)</f>
        <v>0.5</v>
      </c>
      <c r="Z24" s="151">
        <v>1</v>
      </c>
      <c r="AA24" s="151" t="s">
        <v>194</v>
      </c>
      <c r="AB24" s="151" t="s">
        <v>181</v>
      </c>
      <c r="AC24" s="151" t="s">
        <v>177</v>
      </c>
      <c r="AD24" s="282">
        <v>14261200</v>
      </c>
      <c r="AE24" s="283">
        <v>0</v>
      </c>
      <c r="AF24" s="283">
        <v>0</v>
      </c>
      <c r="AG24" s="283">
        <v>0</v>
      </c>
      <c r="AH24" s="283">
        <v>0</v>
      </c>
      <c r="AI24" s="283">
        <v>0</v>
      </c>
      <c r="AJ24" s="283">
        <v>0</v>
      </c>
      <c r="AK24" s="283">
        <v>14261200</v>
      </c>
      <c r="AL24" s="283">
        <f>SUM(AE24:AK27)</f>
        <v>14261200</v>
      </c>
      <c r="AM24" s="329">
        <f>AD24-AL24</f>
        <v>0</v>
      </c>
      <c r="AN24" s="290"/>
      <c r="AO24" s="323"/>
      <c r="AP24" s="339"/>
      <c r="AQ24" s="339"/>
      <c r="AR24" s="339"/>
      <c r="AS24" s="323"/>
      <c r="AT24" s="323"/>
      <c r="AU24" s="323"/>
      <c r="AV24" s="323"/>
      <c r="AW24" s="323"/>
      <c r="AX24" s="323"/>
      <c r="AY24" s="325"/>
      <c r="AZ24" s="305" t="s">
        <v>148</v>
      </c>
    </row>
    <row r="25" spans="1:52" s="6" customFormat="1" ht="66" customHeight="1" x14ac:dyDescent="0.35">
      <c r="A25" s="293"/>
      <c r="B25" s="314"/>
      <c r="C25" s="168"/>
      <c r="D25" s="203"/>
      <c r="E25" s="169"/>
      <c r="F25" s="171"/>
      <c r="G25" s="317"/>
      <c r="H25" s="272"/>
      <c r="I25" s="272"/>
      <c r="J25" s="272"/>
      <c r="K25" s="155"/>
      <c r="L25" s="155"/>
      <c r="M25" s="155"/>
      <c r="N25" s="155"/>
      <c r="O25" s="297"/>
      <c r="P25" s="185"/>
      <c r="Q25" s="185"/>
      <c r="R25" s="185"/>
      <c r="S25" s="185"/>
      <c r="T25" s="183"/>
      <c r="U25" s="181"/>
      <c r="V25" s="181"/>
      <c r="W25" s="183"/>
      <c r="X25" s="181"/>
      <c r="Y25" s="315"/>
      <c r="Z25" s="152"/>
      <c r="AA25" s="152"/>
      <c r="AB25" s="152"/>
      <c r="AC25" s="152"/>
      <c r="AD25" s="282"/>
      <c r="AE25" s="283"/>
      <c r="AF25" s="283"/>
      <c r="AG25" s="283"/>
      <c r="AH25" s="283"/>
      <c r="AI25" s="283"/>
      <c r="AJ25" s="283"/>
      <c r="AK25" s="283"/>
      <c r="AL25" s="283"/>
      <c r="AM25" s="330"/>
      <c r="AN25" s="291"/>
      <c r="AO25" s="324"/>
      <c r="AP25" s="340"/>
      <c r="AQ25" s="340"/>
      <c r="AR25" s="340"/>
      <c r="AS25" s="324"/>
      <c r="AT25" s="324"/>
      <c r="AU25" s="324"/>
      <c r="AV25" s="324"/>
      <c r="AW25" s="324"/>
      <c r="AX25" s="324"/>
      <c r="AY25" s="326"/>
      <c r="AZ25" s="306"/>
    </row>
    <row r="26" spans="1:52" s="6" customFormat="1" ht="66" customHeight="1" x14ac:dyDescent="0.35">
      <c r="A26" s="293"/>
      <c r="B26" s="314"/>
      <c r="C26" s="168"/>
      <c r="D26" s="203"/>
      <c r="E26" s="169"/>
      <c r="F26" s="171"/>
      <c r="G26" s="317"/>
      <c r="H26" s="272"/>
      <c r="I26" s="272"/>
      <c r="J26" s="272"/>
      <c r="K26" s="155"/>
      <c r="L26" s="155"/>
      <c r="M26" s="155"/>
      <c r="N26" s="155"/>
      <c r="O26" s="297"/>
      <c r="P26" s="185"/>
      <c r="Q26" s="185"/>
      <c r="R26" s="185"/>
      <c r="S26" s="185"/>
      <c r="T26" s="183"/>
      <c r="U26" s="181"/>
      <c r="V26" s="181"/>
      <c r="W26" s="183"/>
      <c r="X26" s="181"/>
      <c r="Y26" s="315"/>
      <c r="Z26" s="153">
        <v>2</v>
      </c>
      <c r="AA26" s="153" t="s">
        <v>204</v>
      </c>
      <c r="AB26" s="153" t="s">
        <v>203</v>
      </c>
      <c r="AC26" s="153" t="s">
        <v>173</v>
      </c>
      <c r="AD26" s="282"/>
      <c r="AE26" s="283"/>
      <c r="AF26" s="283"/>
      <c r="AG26" s="283"/>
      <c r="AH26" s="283"/>
      <c r="AI26" s="283"/>
      <c r="AJ26" s="283"/>
      <c r="AK26" s="283"/>
      <c r="AL26" s="283"/>
      <c r="AM26" s="330"/>
      <c r="AN26" s="288"/>
      <c r="AO26" s="327"/>
      <c r="AP26" s="332"/>
      <c r="AQ26" s="332"/>
      <c r="AR26" s="332"/>
      <c r="AS26" s="332"/>
      <c r="AT26" s="332"/>
      <c r="AU26" s="332"/>
      <c r="AV26" s="332"/>
      <c r="AW26" s="332"/>
      <c r="AX26" s="332"/>
      <c r="AY26" s="320"/>
      <c r="AZ26" s="306"/>
    </row>
    <row r="27" spans="1:52" s="6" customFormat="1" ht="66" customHeight="1" thickBot="1" x14ac:dyDescent="0.4">
      <c r="A27" s="293"/>
      <c r="B27" s="314"/>
      <c r="C27" s="150"/>
      <c r="D27" s="162"/>
      <c r="E27" s="170"/>
      <c r="F27" s="172"/>
      <c r="G27" s="318"/>
      <c r="H27" s="273"/>
      <c r="I27" s="273"/>
      <c r="J27" s="273"/>
      <c r="K27" s="156"/>
      <c r="L27" s="156"/>
      <c r="M27" s="156"/>
      <c r="N27" s="156"/>
      <c r="O27" s="304"/>
      <c r="P27" s="186"/>
      <c r="Q27" s="186"/>
      <c r="R27" s="186"/>
      <c r="S27" s="186"/>
      <c r="T27" s="184"/>
      <c r="U27" s="182"/>
      <c r="V27" s="182"/>
      <c r="W27" s="184"/>
      <c r="X27" s="182"/>
      <c r="Y27" s="316"/>
      <c r="Z27" s="142"/>
      <c r="AA27" s="142"/>
      <c r="AB27" s="142"/>
      <c r="AC27" s="142"/>
      <c r="AD27" s="146"/>
      <c r="AE27" s="144"/>
      <c r="AF27" s="144"/>
      <c r="AG27" s="144"/>
      <c r="AH27" s="144"/>
      <c r="AI27" s="144"/>
      <c r="AJ27" s="144"/>
      <c r="AK27" s="144"/>
      <c r="AL27" s="144"/>
      <c r="AM27" s="331"/>
      <c r="AN27" s="289"/>
      <c r="AO27" s="328"/>
      <c r="AP27" s="140"/>
      <c r="AQ27" s="140"/>
      <c r="AR27" s="140"/>
      <c r="AS27" s="140"/>
      <c r="AT27" s="140"/>
      <c r="AU27" s="140"/>
      <c r="AV27" s="140"/>
      <c r="AW27" s="140"/>
      <c r="AX27" s="140"/>
      <c r="AY27" s="321"/>
      <c r="AZ27" s="307"/>
    </row>
    <row r="28" spans="1:52" s="6" customFormat="1" ht="172.5" customHeight="1" x14ac:dyDescent="0.35">
      <c r="A28" s="293"/>
      <c r="B28" s="147">
        <v>4</v>
      </c>
      <c r="C28" s="167" t="s">
        <v>86</v>
      </c>
      <c r="D28" s="196" t="s">
        <v>33</v>
      </c>
      <c r="E28" s="198">
        <v>3502039</v>
      </c>
      <c r="F28" s="171" t="s">
        <v>127</v>
      </c>
      <c r="G28" s="199">
        <v>202500000006226</v>
      </c>
      <c r="H28" s="201" t="s">
        <v>43</v>
      </c>
      <c r="I28" s="47" t="s">
        <v>34</v>
      </c>
      <c r="J28" s="47" t="s">
        <v>90</v>
      </c>
      <c r="K28" s="154">
        <v>7</v>
      </c>
      <c r="L28" s="154"/>
      <c r="M28" s="154"/>
      <c r="N28" s="154"/>
      <c r="O28" s="48">
        <v>7</v>
      </c>
      <c r="P28" s="22">
        <v>7</v>
      </c>
      <c r="Q28" s="22">
        <v>6</v>
      </c>
      <c r="R28" s="22"/>
      <c r="S28" s="22"/>
      <c r="T28" s="33">
        <f>(P28/K28)*100%</f>
        <v>1</v>
      </c>
      <c r="U28" s="34">
        <f>(Q28/K28)*100%</f>
        <v>0.8571428571428571</v>
      </c>
      <c r="V28" s="34">
        <f>(R28/K28)*100%</f>
        <v>0</v>
      </c>
      <c r="W28" s="33">
        <f>(S28/K28)*100%</f>
        <v>0</v>
      </c>
      <c r="X28" s="34">
        <f>AVERAGE(T28:W28)</f>
        <v>0.4642857142857143</v>
      </c>
      <c r="Y28" s="35">
        <f>100%-X28</f>
        <v>0.5357142857142857</v>
      </c>
      <c r="Z28" s="69">
        <v>1</v>
      </c>
      <c r="AA28" s="70" t="s">
        <v>196</v>
      </c>
      <c r="AB28" s="69" t="s">
        <v>39</v>
      </c>
      <c r="AC28" s="69" t="s">
        <v>168</v>
      </c>
      <c r="AD28" s="145">
        <v>89625625.599999994</v>
      </c>
      <c r="AE28" s="143">
        <v>0</v>
      </c>
      <c r="AF28" s="143">
        <v>0</v>
      </c>
      <c r="AG28" s="143">
        <v>0</v>
      </c>
      <c r="AH28" s="143">
        <v>0</v>
      </c>
      <c r="AI28" s="143">
        <v>0</v>
      </c>
      <c r="AJ28" s="143">
        <v>0</v>
      </c>
      <c r="AK28" s="143">
        <v>14158100</v>
      </c>
      <c r="AL28" s="143">
        <f>SUM(AE28:AK29)</f>
        <v>14158100</v>
      </c>
      <c r="AM28" s="143">
        <f>AD28-AL28</f>
        <v>75467525.599999994</v>
      </c>
      <c r="AN28" s="23"/>
      <c r="AO28" s="23"/>
      <c r="AP28" s="61"/>
      <c r="AQ28" s="61"/>
      <c r="AR28" s="61"/>
      <c r="AS28" s="61"/>
      <c r="AT28" s="61"/>
      <c r="AU28" s="61"/>
      <c r="AV28" s="61"/>
      <c r="AW28" s="61"/>
      <c r="AX28" s="61"/>
      <c r="AY28" s="14"/>
      <c r="AZ28" s="311" t="s">
        <v>149</v>
      </c>
    </row>
    <row r="29" spans="1:52" s="6" customFormat="1" ht="172.5" customHeight="1" thickBot="1" x14ac:dyDescent="0.4">
      <c r="A29" s="293"/>
      <c r="B29" s="148"/>
      <c r="C29" s="192"/>
      <c r="D29" s="197"/>
      <c r="E29" s="193"/>
      <c r="F29" s="171"/>
      <c r="G29" s="200"/>
      <c r="H29" s="194"/>
      <c r="I29" s="49" t="s">
        <v>89</v>
      </c>
      <c r="J29" s="49" t="s">
        <v>90</v>
      </c>
      <c r="K29" s="173">
        <v>2</v>
      </c>
      <c r="L29" s="173"/>
      <c r="M29" s="173"/>
      <c r="N29" s="173"/>
      <c r="O29" s="50">
        <v>2</v>
      </c>
      <c r="P29" s="24">
        <v>2</v>
      </c>
      <c r="Q29" s="24">
        <v>2</v>
      </c>
      <c r="R29" s="24"/>
      <c r="S29" s="24"/>
      <c r="T29" s="28">
        <f>(P29/K29)*100%</f>
        <v>1</v>
      </c>
      <c r="U29" s="30">
        <f>(Q29/K29)*100%</f>
        <v>1</v>
      </c>
      <c r="V29" s="30">
        <f>(R29/K29)*100%</f>
        <v>0</v>
      </c>
      <c r="W29" s="28">
        <f>(S29/K29)*100%</f>
        <v>0</v>
      </c>
      <c r="X29" s="30">
        <f>AVERAGE(T29:W29)</f>
        <v>0.5</v>
      </c>
      <c r="Y29" s="29">
        <f>100%-X29</f>
        <v>0.5</v>
      </c>
      <c r="Z29" s="26">
        <v>2</v>
      </c>
      <c r="AA29" s="25" t="s">
        <v>164</v>
      </c>
      <c r="AB29" s="26" t="s">
        <v>178</v>
      </c>
      <c r="AC29" s="71" t="s">
        <v>176</v>
      </c>
      <c r="AD29" s="146"/>
      <c r="AE29" s="144"/>
      <c r="AF29" s="144"/>
      <c r="AG29" s="144"/>
      <c r="AH29" s="144"/>
      <c r="AI29" s="144"/>
      <c r="AJ29" s="144"/>
      <c r="AK29" s="144"/>
      <c r="AL29" s="144"/>
      <c r="AM29" s="144"/>
      <c r="AN29" s="7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310"/>
    </row>
    <row r="30" spans="1:52" s="6" customFormat="1" ht="66" customHeight="1" x14ac:dyDescent="0.35">
      <c r="A30" s="293"/>
      <c r="B30" s="314">
        <v>5</v>
      </c>
      <c r="C30" s="149" t="s">
        <v>86</v>
      </c>
      <c r="D30" s="161" t="s">
        <v>33</v>
      </c>
      <c r="E30" s="190">
        <v>3502045</v>
      </c>
      <c r="F30" s="161" t="s">
        <v>128</v>
      </c>
      <c r="G30" s="163">
        <v>202500000006226</v>
      </c>
      <c r="H30" s="157" t="s">
        <v>91</v>
      </c>
      <c r="I30" s="157" t="s">
        <v>35</v>
      </c>
      <c r="J30" s="157" t="s">
        <v>92</v>
      </c>
      <c r="K30" s="160">
        <v>2</v>
      </c>
      <c r="L30" s="160">
        <v>2</v>
      </c>
      <c r="M30" s="160">
        <v>2</v>
      </c>
      <c r="N30" s="160">
        <v>2</v>
      </c>
      <c r="O30" s="160">
        <v>8</v>
      </c>
      <c r="P30" s="187">
        <v>2</v>
      </c>
      <c r="Q30" s="187">
        <v>2</v>
      </c>
      <c r="R30" s="187"/>
      <c r="S30" s="187"/>
      <c r="T30" s="188">
        <f>(P30/K30)*100%</f>
        <v>1</v>
      </c>
      <c r="U30" s="189">
        <f>(Q30/L30)*100%</f>
        <v>1</v>
      </c>
      <c r="V30" s="189">
        <f>(R30/M30)*100%</f>
        <v>0</v>
      </c>
      <c r="W30" s="188">
        <f>(S30/N30)*100%</f>
        <v>0</v>
      </c>
      <c r="X30" s="189">
        <f>AVERAGE(T30:W32)</f>
        <v>0.5</v>
      </c>
      <c r="Y30" s="165">
        <f>100%-X30</f>
        <v>0.5</v>
      </c>
      <c r="Z30" s="141">
        <v>1</v>
      </c>
      <c r="AA30" s="141" t="s">
        <v>205</v>
      </c>
      <c r="AB30" s="141" t="s">
        <v>131</v>
      </c>
      <c r="AC30" s="141" t="s">
        <v>179</v>
      </c>
      <c r="AD30" s="145">
        <v>11000000</v>
      </c>
      <c r="AE30" s="143">
        <v>0</v>
      </c>
      <c r="AF30" s="143">
        <v>0</v>
      </c>
      <c r="AG30" s="143">
        <v>0</v>
      </c>
      <c r="AH30" s="143">
        <v>0</v>
      </c>
      <c r="AI30" s="143">
        <v>0</v>
      </c>
      <c r="AJ30" s="143">
        <v>0</v>
      </c>
      <c r="AK30" s="143">
        <v>11000000</v>
      </c>
      <c r="AL30" s="143">
        <f>SUM(AE30:AK32)</f>
        <v>11000000</v>
      </c>
      <c r="AM30" s="143">
        <f>AD30-AL30</f>
        <v>0</v>
      </c>
      <c r="AN30" s="341"/>
      <c r="AO30" s="341"/>
      <c r="AP30" s="139"/>
      <c r="AQ30" s="341"/>
      <c r="AR30" s="139"/>
      <c r="AS30" s="341"/>
      <c r="AT30" s="341"/>
      <c r="AU30" s="139"/>
      <c r="AV30" s="139"/>
      <c r="AW30" s="341"/>
      <c r="AX30" s="341"/>
      <c r="AY30" s="341"/>
      <c r="AZ30" s="308" t="s">
        <v>150</v>
      </c>
    </row>
    <row r="31" spans="1:52" s="6" customFormat="1" ht="66" customHeight="1" x14ac:dyDescent="0.35">
      <c r="A31" s="293"/>
      <c r="B31" s="314"/>
      <c r="C31" s="168"/>
      <c r="D31" s="203"/>
      <c r="E31" s="202"/>
      <c r="F31" s="203"/>
      <c r="G31" s="295"/>
      <c r="H31" s="158"/>
      <c r="I31" s="158"/>
      <c r="J31" s="158"/>
      <c r="K31" s="155"/>
      <c r="L31" s="155"/>
      <c r="M31" s="155"/>
      <c r="N31" s="155"/>
      <c r="O31" s="155"/>
      <c r="P31" s="185"/>
      <c r="Q31" s="185"/>
      <c r="R31" s="185"/>
      <c r="S31" s="185"/>
      <c r="T31" s="183"/>
      <c r="U31" s="181"/>
      <c r="V31" s="181"/>
      <c r="W31" s="183"/>
      <c r="X31" s="181"/>
      <c r="Y31" s="296"/>
      <c r="Z31" s="151"/>
      <c r="AA31" s="151"/>
      <c r="AB31" s="151"/>
      <c r="AC31" s="151"/>
      <c r="AD31" s="282"/>
      <c r="AE31" s="283"/>
      <c r="AF31" s="283"/>
      <c r="AG31" s="283"/>
      <c r="AH31" s="283"/>
      <c r="AI31" s="283"/>
      <c r="AJ31" s="283"/>
      <c r="AK31" s="283"/>
      <c r="AL31" s="283"/>
      <c r="AM31" s="283"/>
      <c r="AN31" s="323"/>
      <c r="AO31" s="323"/>
      <c r="AP31" s="339"/>
      <c r="AQ31" s="323"/>
      <c r="AR31" s="339"/>
      <c r="AS31" s="323"/>
      <c r="AT31" s="323"/>
      <c r="AU31" s="339"/>
      <c r="AV31" s="339"/>
      <c r="AW31" s="323"/>
      <c r="AX31" s="323"/>
      <c r="AY31" s="323"/>
      <c r="AZ31" s="309"/>
    </row>
    <row r="32" spans="1:52" s="6" customFormat="1" ht="66" customHeight="1" thickBot="1" x14ac:dyDescent="0.4">
      <c r="A32" s="293"/>
      <c r="B32" s="314"/>
      <c r="C32" s="150"/>
      <c r="D32" s="162"/>
      <c r="E32" s="191"/>
      <c r="F32" s="162"/>
      <c r="G32" s="164"/>
      <c r="H32" s="159"/>
      <c r="I32" s="159"/>
      <c r="J32" s="159"/>
      <c r="K32" s="156"/>
      <c r="L32" s="156"/>
      <c r="M32" s="156"/>
      <c r="N32" s="156"/>
      <c r="O32" s="156"/>
      <c r="P32" s="186"/>
      <c r="Q32" s="186"/>
      <c r="R32" s="186"/>
      <c r="S32" s="186"/>
      <c r="T32" s="184"/>
      <c r="U32" s="182"/>
      <c r="V32" s="182"/>
      <c r="W32" s="184"/>
      <c r="X32" s="182"/>
      <c r="Y32" s="166"/>
      <c r="Z32" s="142"/>
      <c r="AA32" s="142"/>
      <c r="AB32" s="142"/>
      <c r="AC32" s="142"/>
      <c r="AD32" s="146"/>
      <c r="AE32" s="144"/>
      <c r="AF32" s="144"/>
      <c r="AG32" s="144"/>
      <c r="AH32" s="144"/>
      <c r="AI32" s="144"/>
      <c r="AJ32" s="144"/>
      <c r="AK32" s="144"/>
      <c r="AL32" s="144"/>
      <c r="AM32" s="144"/>
      <c r="AN32" s="328"/>
      <c r="AO32" s="328"/>
      <c r="AP32" s="140"/>
      <c r="AQ32" s="328"/>
      <c r="AR32" s="140"/>
      <c r="AS32" s="328"/>
      <c r="AT32" s="328"/>
      <c r="AU32" s="140"/>
      <c r="AV32" s="140"/>
      <c r="AW32" s="328"/>
      <c r="AX32" s="328"/>
      <c r="AY32" s="328"/>
      <c r="AZ32" s="310"/>
    </row>
    <row r="33" spans="1:52" s="6" customFormat="1" ht="96" customHeight="1" x14ac:dyDescent="0.35">
      <c r="A33" s="293"/>
      <c r="B33" s="314">
        <v>6</v>
      </c>
      <c r="C33" s="149" t="s">
        <v>86</v>
      </c>
      <c r="D33" s="161" t="s">
        <v>33</v>
      </c>
      <c r="E33" s="190">
        <v>3502046</v>
      </c>
      <c r="F33" s="161" t="s">
        <v>161</v>
      </c>
      <c r="G33" s="163">
        <v>202500000006226</v>
      </c>
      <c r="H33" s="157" t="s">
        <v>93</v>
      </c>
      <c r="I33" s="157" t="s">
        <v>36</v>
      </c>
      <c r="J33" s="157" t="s">
        <v>94</v>
      </c>
      <c r="K33" s="160">
        <v>2</v>
      </c>
      <c r="L33" s="160">
        <v>2</v>
      </c>
      <c r="M33" s="160">
        <v>2</v>
      </c>
      <c r="N33" s="160">
        <v>2</v>
      </c>
      <c r="O33" s="160">
        <v>8</v>
      </c>
      <c r="P33" s="187">
        <v>2</v>
      </c>
      <c r="Q33" s="187">
        <v>2</v>
      </c>
      <c r="R33" s="187"/>
      <c r="S33" s="187"/>
      <c r="T33" s="188">
        <f>(P33/K33)*100%</f>
        <v>1</v>
      </c>
      <c r="U33" s="189">
        <f>(Q33/L33)*100%</f>
        <v>1</v>
      </c>
      <c r="V33" s="189">
        <f>(R33/M33)*100%</f>
        <v>0</v>
      </c>
      <c r="W33" s="188">
        <f>(S33/N33)*100%</f>
        <v>0</v>
      </c>
      <c r="X33" s="189">
        <f>AVERAGE(T33:W34)</f>
        <v>0.5</v>
      </c>
      <c r="Y33" s="165">
        <f>100%-X33</f>
        <v>0.5</v>
      </c>
      <c r="Z33" s="72">
        <v>1</v>
      </c>
      <c r="AA33" s="93" t="s">
        <v>165</v>
      </c>
      <c r="AB33" s="72" t="s">
        <v>170</v>
      </c>
      <c r="AC33" s="67" t="s">
        <v>179</v>
      </c>
      <c r="AD33" s="145">
        <v>162284814.40000001</v>
      </c>
      <c r="AE33" s="143">
        <v>18150000</v>
      </c>
      <c r="AF33" s="143">
        <v>0</v>
      </c>
      <c r="AG33" s="143">
        <v>0</v>
      </c>
      <c r="AH33" s="143">
        <v>0</v>
      </c>
      <c r="AI33" s="143">
        <v>0</v>
      </c>
      <c r="AJ33" s="143">
        <v>0</v>
      </c>
      <c r="AK33" s="143">
        <v>108471928.40000001</v>
      </c>
      <c r="AL33" s="143">
        <f>SUM(AE33:AK34)</f>
        <v>126621928.40000001</v>
      </c>
      <c r="AM33" s="143">
        <f>AD33-AL33</f>
        <v>35662886</v>
      </c>
      <c r="AN33" s="16"/>
      <c r="AO33" s="65"/>
      <c r="AP33" s="65"/>
      <c r="AQ33" s="65"/>
      <c r="AR33" s="65"/>
      <c r="AS33" s="65"/>
      <c r="AT33" s="65"/>
      <c r="AU33" s="65"/>
      <c r="AV33" s="65"/>
      <c r="AW33" s="65"/>
      <c r="AX33" s="65"/>
      <c r="AY33" s="65"/>
      <c r="AZ33" s="311" t="s">
        <v>151</v>
      </c>
    </row>
    <row r="34" spans="1:52" s="6" customFormat="1" ht="84.75" customHeight="1" thickBot="1" x14ac:dyDescent="0.4">
      <c r="A34" s="293"/>
      <c r="B34" s="314"/>
      <c r="C34" s="150"/>
      <c r="D34" s="162"/>
      <c r="E34" s="191"/>
      <c r="F34" s="162"/>
      <c r="G34" s="164"/>
      <c r="H34" s="159"/>
      <c r="I34" s="159"/>
      <c r="J34" s="159"/>
      <c r="K34" s="156"/>
      <c r="L34" s="156"/>
      <c r="M34" s="156"/>
      <c r="N34" s="156"/>
      <c r="O34" s="156"/>
      <c r="P34" s="186"/>
      <c r="Q34" s="186"/>
      <c r="R34" s="186"/>
      <c r="S34" s="186"/>
      <c r="T34" s="184"/>
      <c r="U34" s="182"/>
      <c r="V34" s="182"/>
      <c r="W34" s="184"/>
      <c r="X34" s="182"/>
      <c r="Y34" s="166"/>
      <c r="Z34" s="62">
        <v>2</v>
      </c>
      <c r="AA34" s="63" t="s">
        <v>182</v>
      </c>
      <c r="AB34" s="62" t="s">
        <v>181</v>
      </c>
      <c r="AC34" s="62" t="s">
        <v>180</v>
      </c>
      <c r="AD34" s="146"/>
      <c r="AE34" s="144"/>
      <c r="AF34" s="144"/>
      <c r="AG34" s="144"/>
      <c r="AH34" s="144"/>
      <c r="AI34" s="144"/>
      <c r="AJ34" s="144"/>
      <c r="AK34" s="144"/>
      <c r="AL34" s="144"/>
      <c r="AM34" s="144"/>
      <c r="AN34" s="17"/>
      <c r="AO34" s="17"/>
      <c r="AP34" s="8"/>
      <c r="AQ34" s="64"/>
      <c r="AR34" s="64"/>
      <c r="AS34" s="64"/>
      <c r="AT34" s="8"/>
      <c r="AU34" s="8"/>
      <c r="AV34" s="8"/>
      <c r="AW34" s="8"/>
      <c r="AX34" s="8"/>
      <c r="AY34" s="8"/>
      <c r="AZ34" s="310"/>
    </row>
    <row r="35" spans="1:52" s="6" customFormat="1" ht="193.5" customHeight="1" thickBot="1" x14ac:dyDescent="0.4">
      <c r="A35" s="293"/>
      <c r="B35" s="105">
        <v>7</v>
      </c>
      <c r="C35" s="94" t="s">
        <v>86</v>
      </c>
      <c r="D35" s="84" t="s">
        <v>33</v>
      </c>
      <c r="E35" s="116">
        <v>3502047</v>
      </c>
      <c r="F35" s="84" t="s">
        <v>129</v>
      </c>
      <c r="G35" s="83">
        <v>202500000006226</v>
      </c>
      <c r="H35" s="81" t="s">
        <v>95</v>
      </c>
      <c r="I35" s="81" t="s">
        <v>37</v>
      </c>
      <c r="J35" s="81" t="s">
        <v>96</v>
      </c>
      <c r="K35" s="297">
        <v>1</v>
      </c>
      <c r="L35" s="297"/>
      <c r="M35" s="297"/>
      <c r="N35" s="297"/>
      <c r="O35" s="86">
        <v>1</v>
      </c>
      <c r="P35" s="85">
        <v>1</v>
      </c>
      <c r="Q35" s="85">
        <v>0.5</v>
      </c>
      <c r="R35" s="85"/>
      <c r="S35" s="85"/>
      <c r="T35" s="87">
        <f>(P35/K35)*100%</f>
        <v>1</v>
      </c>
      <c r="U35" s="88">
        <f>(Q35/K35)*100%</f>
        <v>0.5</v>
      </c>
      <c r="V35" s="88">
        <f>(R35/K35)*100%</f>
        <v>0</v>
      </c>
      <c r="W35" s="87">
        <f>(S35/K35)*100%</f>
        <v>0</v>
      </c>
      <c r="X35" s="88">
        <f>AVERAGE(T35:W35)</f>
        <v>0.375</v>
      </c>
      <c r="Y35" s="82">
        <f>100%-X35</f>
        <v>0.625</v>
      </c>
      <c r="Z35" s="71">
        <v>1</v>
      </c>
      <c r="AA35" s="71" t="s">
        <v>206</v>
      </c>
      <c r="AB35" s="71" t="s">
        <v>195</v>
      </c>
      <c r="AC35" s="71" t="s">
        <v>173</v>
      </c>
      <c r="AD35" s="89">
        <v>6522400</v>
      </c>
      <c r="AE35" s="79">
        <v>0</v>
      </c>
      <c r="AF35" s="79">
        <v>0</v>
      </c>
      <c r="AG35" s="79">
        <v>0</v>
      </c>
      <c r="AH35" s="79">
        <v>0</v>
      </c>
      <c r="AI35" s="79">
        <v>0</v>
      </c>
      <c r="AJ35" s="79">
        <v>0</v>
      </c>
      <c r="AK35" s="79">
        <v>6522400</v>
      </c>
      <c r="AL35" s="79">
        <f>SUM(AE35:AK35)</f>
        <v>6522400</v>
      </c>
      <c r="AM35" s="79">
        <f>AD35-AL35</f>
        <v>0</v>
      </c>
      <c r="AN35" s="95"/>
      <c r="AO35" s="95"/>
      <c r="AP35" s="91"/>
      <c r="AQ35" s="92"/>
      <c r="AR35" s="92"/>
      <c r="AS35" s="92"/>
      <c r="AT35" s="92"/>
      <c r="AU35" s="92"/>
      <c r="AV35" s="92"/>
      <c r="AW35" s="92"/>
      <c r="AX35" s="92"/>
      <c r="AY35" s="92"/>
      <c r="AZ35" s="80" t="s">
        <v>152</v>
      </c>
    </row>
    <row r="36" spans="1:52" s="6" customFormat="1" ht="110.25" customHeight="1" x14ac:dyDescent="0.35">
      <c r="A36" s="293"/>
      <c r="B36" s="314">
        <v>8</v>
      </c>
      <c r="C36" s="149" t="s">
        <v>86</v>
      </c>
      <c r="D36" s="161" t="s">
        <v>33</v>
      </c>
      <c r="E36" s="190">
        <v>3502055</v>
      </c>
      <c r="F36" s="195" t="s">
        <v>162</v>
      </c>
      <c r="G36" s="163">
        <v>202500000006226</v>
      </c>
      <c r="H36" s="157" t="s">
        <v>38</v>
      </c>
      <c r="I36" s="157" t="s">
        <v>38</v>
      </c>
      <c r="J36" s="157" t="s">
        <v>97</v>
      </c>
      <c r="K36" s="160">
        <v>2</v>
      </c>
      <c r="L36" s="160"/>
      <c r="M36" s="160"/>
      <c r="N36" s="160"/>
      <c r="O36" s="160">
        <v>2</v>
      </c>
      <c r="P36" s="187">
        <v>2</v>
      </c>
      <c r="Q36" s="187">
        <v>2</v>
      </c>
      <c r="R36" s="187"/>
      <c r="S36" s="187"/>
      <c r="T36" s="188">
        <f>(P36/K36)*100%</f>
        <v>1</v>
      </c>
      <c r="U36" s="189">
        <f>(Q36/K36)*100%</f>
        <v>1</v>
      </c>
      <c r="V36" s="189">
        <f>(R36/K36)*100%</f>
        <v>0</v>
      </c>
      <c r="W36" s="188">
        <f>(S36/K36)*100%</f>
        <v>0</v>
      </c>
      <c r="X36" s="189">
        <f>AVERAGE(T36:W37)</f>
        <v>0.5</v>
      </c>
      <c r="Y36" s="165">
        <f>100%-X36</f>
        <v>0.5</v>
      </c>
      <c r="Z36" s="141">
        <v>1</v>
      </c>
      <c r="AA36" s="141" t="s">
        <v>166</v>
      </c>
      <c r="AB36" s="141" t="s">
        <v>39</v>
      </c>
      <c r="AC36" s="141" t="s">
        <v>173</v>
      </c>
      <c r="AD36" s="145">
        <v>251236413</v>
      </c>
      <c r="AE36" s="143">
        <v>155140751</v>
      </c>
      <c r="AF36" s="143">
        <v>0</v>
      </c>
      <c r="AG36" s="143">
        <v>0</v>
      </c>
      <c r="AH36" s="143">
        <v>0</v>
      </c>
      <c r="AI36" s="143">
        <v>0</v>
      </c>
      <c r="AJ36" s="143">
        <v>0</v>
      </c>
      <c r="AK36" s="143">
        <v>88241362</v>
      </c>
      <c r="AL36" s="143">
        <f>SUM(AE36:AK37)</f>
        <v>243382113</v>
      </c>
      <c r="AM36" s="143">
        <f>AD36-AL36</f>
        <v>7854300</v>
      </c>
      <c r="AN36" s="139"/>
      <c r="AO36" s="139"/>
      <c r="AP36" s="139"/>
      <c r="AQ36" s="139"/>
      <c r="AR36" s="139"/>
      <c r="AS36" s="139"/>
      <c r="AT36" s="139"/>
      <c r="AU36" s="139"/>
      <c r="AV36" s="139"/>
      <c r="AW36" s="139"/>
      <c r="AX36" s="139"/>
      <c r="AY36" s="139"/>
      <c r="AZ36" s="311" t="s">
        <v>153</v>
      </c>
    </row>
    <row r="37" spans="1:52" s="6" customFormat="1" ht="61.5" customHeight="1" thickBot="1" x14ac:dyDescent="0.4">
      <c r="A37" s="293"/>
      <c r="B37" s="314"/>
      <c r="C37" s="192"/>
      <c r="D37" s="197"/>
      <c r="E37" s="193"/>
      <c r="F37" s="171"/>
      <c r="G37" s="200"/>
      <c r="H37" s="194"/>
      <c r="I37" s="194"/>
      <c r="J37" s="194"/>
      <c r="K37" s="173"/>
      <c r="L37" s="173"/>
      <c r="M37" s="173"/>
      <c r="N37" s="173"/>
      <c r="O37" s="173"/>
      <c r="P37" s="185"/>
      <c r="Q37" s="185"/>
      <c r="R37" s="185"/>
      <c r="S37" s="185"/>
      <c r="T37" s="183"/>
      <c r="U37" s="181"/>
      <c r="V37" s="181"/>
      <c r="W37" s="183"/>
      <c r="X37" s="181"/>
      <c r="Y37" s="271"/>
      <c r="Z37" s="142"/>
      <c r="AA37" s="142"/>
      <c r="AB37" s="142"/>
      <c r="AC37" s="142"/>
      <c r="AD37" s="146"/>
      <c r="AE37" s="144"/>
      <c r="AF37" s="144"/>
      <c r="AG37" s="144"/>
      <c r="AH37" s="144"/>
      <c r="AI37" s="144"/>
      <c r="AJ37" s="144"/>
      <c r="AK37" s="144"/>
      <c r="AL37" s="144"/>
      <c r="AM37" s="144"/>
      <c r="AN37" s="140"/>
      <c r="AO37" s="140"/>
      <c r="AP37" s="140"/>
      <c r="AQ37" s="140"/>
      <c r="AR37" s="140"/>
      <c r="AS37" s="140"/>
      <c r="AT37" s="140"/>
      <c r="AU37" s="140"/>
      <c r="AV37" s="140"/>
      <c r="AW37" s="140"/>
      <c r="AX37" s="140"/>
      <c r="AY37" s="140"/>
      <c r="AZ37" s="309"/>
    </row>
    <row r="38" spans="1:52" s="6" customFormat="1" ht="103.5" customHeight="1" x14ac:dyDescent="0.35">
      <c r="A38" s="293"/>
      <c r="B38" s="314">
        <v>9</v>
      </c>
      <c r="C38" s="149" t="s">
        <v>86</v>
      </c>
      <c r="D38" s="161" t="s">
        <v>33</v>
      </c>
      <c r="E38" s="190">
        <v>3502093</v>
      </c>
      <c r="F38" s="161" t="s">
        <v>130</v>
      </c>
      <c r="G38" s="163">
        <v>202500000006226</v>
      </c>
      <c r="H38" s="157" t="s">
        <v>98</v>
      </c>
      <c r="I38" s="157" t="s">
        <v>40</v>
      </c>
      <c r="J38" s="157" t="s">
        <v>99</v>
      </c>
      <c r="K38" s="160">
        <v>2</v>
      </c>
      <c r="L38" s="160"/>
      <c r="M38" s="160"/>
      <c r="N38" s="160"/>
      <c r="O38" s="160">
        <v>2</v>
      </c>
      <c r="P38" s="244">
        <v>1</v>
      </c>
      <c r="Q38" s="244">
        <v>2</v>
      </c>
      <c r="R38" s="244"/>
      <c r="S38" s="244"/>
      <c r="T38" s="280">
        <f>(P38/K38)*100%</f>
        <v>0.5</v>
      </c>
      <c r="U38" s="267">
        <f>(Q38/K38)*100%</f>
        <v>1</v>
      </c>
      <c r="V38" s="267">
        <f>(R38/K38)*100%</f>
        <v>0</v>
      </c>
      <c r="W38" s="269">
        <f>(S38/K38)*100%</f>
        <v>0</v>
      </c>
      <c r="X38" s="267">
        <f>AVERAGE(T38:W39)</f>
        <v>0.375</v>
      </c>
      <c r="Y38" s="165">
        <f>100%-X38</f>
        <v>0.625</v>
      </c>
      <c r="Z38" s="141">
        <v>1</v>
      </c>
      <c r="AA38" s="141" t="s">
        <v>167</v>
      </c>
      <c r="AB38" s="141" t="s">
        <v>183</v>
      </c>
      <c r="AC38" s="141" t="s">
        <v>176</v>
      </c>
      <c r="AD38" s="145">
        <v>13068285.550000001</v>
      </c>
      <c r="AE38" s="143">
        <v>0</v>
      </c>
      <c r="AF38" s="143">
        <v>0</v>
      </c>
      <c r="AG38" s="143">
        <v>0</v>
      </c>
      <c r="AH38" s="143">
        <v>0</v>
      </c>
      <c r="AI38" s="143">
        <v>0</v>
      </c>
      <c r="AJ38" s="143">
        <v>0</v>
      </c>
      <c r="AK38" s="143">
        <v>12965920</v>
      </c>
      <c r="AL38" s="143">
        <f>SUM(AE38:AK39)</f>
        <v>12965920</v>
      </c>
      <c r="AM38" s="143">
        <f>AD38-AL38</f>
        <v>102365.55000000075</v>
      </c>
      <c r="AN38" s="342"/>
      <c r="AO38" s="139"/>
      <c r="AP38" s="139"/>
      <c r="AQ38" s="139"/>
      <c r="AR38" s="139"/>
      <c r="AS38" s="139"/>
      <c r="AT38" s="139"/>
      <c r="AU38" s="139"/>
      <c r="AV38" s="139"/>
      <c r="AW38" s="139"/>
      <c r="AX38" s="139"/>
      <c r="AY38" s="139"/>
      <c r="AZ38" s="312" t="s">
        <v>154</v>
      </c>
    </row>
    <row r="39" spans="1:52" s="6" customFormat="1" ht="66" customHeight="1" thickBot="1" x14ac:dyDescent="0.4">
      <c r="A39" s="294"/>
      <c r="B39" s="319"/>
      <c r="C39" s="150"/>
      <c r="D39" s="162"/>
      <c r="E39" s="191"/>
      <c r="F39" s="162"/>
      <c r="G39" s="164"/>
      <c r="H39" s="159"/>
      <c r="I39" s="159"/>
      <c r="J39" s="159"/>
      <c r="K39" s="156"/>
      <c r="L39" s="156"/>
      <c r="M39" s="156"/>
      <c r="N39" s="156"/>
      <c r="O39" s="156"/>
      <c r="P39" s="245"/>
      <c r="Q39" s="245"/>
      <c r="R39" s="245"/>
      <c r="S39" s="245"/>
      <c r="T39" s="281"/>
      <c r="U39" s="268"/>
      <c r="V39" s="268"/>
      <c r="W39" s="270"/>
      <c r="X39" s="268"/>
      <c r="Y39" s="166"/>
      <c r="Z39" s="142"/>
      <c r="AA39" s="142"/>
      <c r="AB39" s="142"/>
      <c r="AC39" s="142"/>
      <c r="AD39" s="146"/>
      <c r="AE39" s="144"/>
      <c r="AF39" s="144"/>
      <c r="AG39" s="144"/>
      <c r="AH39" s="144"/>
      <c r="AI39" s="144"/>
      <c r="AJ39" s="144"/>
      <c r="AK39" s="144"/>
      <c r="AL39" s="144"/>
      <c r="AM39" s="144"/>
      <c r="AN39" s="343"/>
      <c r="AO39" s="140"/>
      <c r="AP39" s="140"/>
      <c r="AQ39" s="140"/>
      <c r="AR39" s="140"/>
      <c r="AS39" s="140"/>
      <c r="AT39" s="140"/>
      <c r="AU39" s="140"/>
      <c r="AV39" s="140"/>
      <c r="AW39" s="140"/>
      <c r="AX39" s="140"/>
      <c r="AY39" s="140"/>
      <c r="AZ39" s="313"/>
    </row>
    <row r="40" spans="1:52" ht="53.25" customHeight="1" x14ac:dyDescent="0.25">
      <c r="D40" s="27"/>
      <c r="E40" s="27"/>
      <c r="F40" s="27"/>
      <c r="G40" s="11"/>
      <c r="H40" s="174"/>
      <c r="I40" s="174"/>
      <c r="J40" s="174"/>
      <c r="K40" s="174"/>
      <c r="L40" s="174"/>
      <c r="M40" s="174"/>
      <c r="N40" s="174"/>
      <c r="O40" s="174"/>
      <c r="P40" s="174"/>
      <c r="Q40" s="174"/>
      <c r="R40" s="174"/>
      <c r="S40" s="174"/>
      <c r="T40" s="53">
        <f t="shared" ref="T40:Y40" si="5">AVERAGE(T9:T39)</f>
        <v>0.90476190476190477</v>
      </c>
      <c r="U40" s="53">
        <f t="shared" si="5"/>
        <v>0.81224489795918364</v>
      </c>
      <c r="V40" s="53">
        <f t="shared" si="5"/>
        <v>0</v>
      </c>
      <c r="W40" s="53">
        <f t="shared" si="5"/>
        <v>0</v>
      </c>
      <c r="X40" s="54">
        <f t="shared" si="5"/>
        <v>0.41542207792207803</v>
      </c>
      <c r="Y40" s="55">
        <f t="shared" si="5"/>
        <v>0.58457792207792203</v>
      </c>
      <c r="Z40" s="1"/>
      <c r="AA40" s="1"/>
      <c r="AB40" s="1"/>
      <c r="AC40" s="1"/>
      <c r="AD40" s="56">
        <f>SUM(AD9:AD39)</f>
        <v>2340384349.5300002</v>
      </c>
      <c r="AE40" s="175" t="s">
        <v>27</v>
      </c>
      <c r="AF40" s="176"/>
      <c r="AG40" s="176"/>
      <c r="AH40" s="176"/>
      <c r="AI40" s="176"/>
      <c r="AJ40" s="176"/>
      <c r="AK40" s="177"/>
      <c r="AL40" s="57">
        <f>SUM(AL9:AL39)</f>
        <v>1951460052.0599999</v>
      </c>
      <c r="AM40" s="58">
        <f>SUM(AM9:AM39)</f>
        <v>388924297.47000009</v>
      </c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</row>
  </sheetData>
  <mergeCells count="392">
    <mergeCell ref="AV21:AV22"/>
    <mergeCell ref="Y21:Y22"/>
    <mergeCell ref="Z21:Z22"/>
    <mergeCell ref="AM21:AM22"/>
    <mergeCell ref="AL21:AL22"/>
    <mergeCell ref="AK21:AK22"/>
    <mergeCell ref="AJ21:AJ22"/>
    <mergeCell ref="AI21:AI22"/>
    <mergeCell ref="AH21:AH22"/>
    <mergeCell ref="AG21:AG22"/>
    <mergeCell ref="B21:B22"/>
    <mergeCell ref="K23:N23"/>
    <mergeCell ref="AN21:AN22"/>
    <mergeCell ref="AO21:AO22"/>
    <mergeCell ref="AP21:AP22"/>
    <mergeCell ref="AQ21:AQ22"/>
    <mergeCell ref="AR21:AR22"/>
    <mergeCell ref="AS21:AS22"/>
    <mergeCell ref="AT21:AT22"/>
    <mergeCell ref="AE21:AE22"/>
    <mergeCell ref="AD21:AD22"/>
    <mergeCell ref="AC21:AC22"/>
    <mergeCell ref="AB21:AB22"/>
    <mergeCell ref="AA21:AA22"/>
    <mergeCell ref="C21:C22"/>
    <mergeCell ref="D21:D22"/>
    <mergeCell ref="E21:E22"/>
    <mergeCell ref="F21:F22"/>
    <mergeCell ref="G21:G22"/>
    <mergeCell ref="H21:H22"/>
    <mergeCell ref="I21:I22"/>
    <mergeCell ref="J21:J22"/>
    <mergeCell ref="K21:N22"/>
    <mergeCell ref="AY38:AY39"/>
    <mergeCell ref="AN30:AN32"/>
    <mergeCell ref="AO30:AO32"/>
    <mergeCell ref="AP30:AP32"/>
    <mergeCell ref="AQ30:AQ32"/>
    <mergeCell ref="AR30:AR32"/>
    <mergeCell ref="AS30:AS32"/>
    <mergeCell ref="AT30:AT32"/>
    <mergeCell ref="AU30:AU32"/>
    <mergeCell ref="AV30:AV32"/>
    <mergeCell ref="AW30:AW32"/>
    <mergeCell ref="AX30:AX32"/>
    <mergeCell ref="AY30:AY32"/>
    <mergeCell ref="AN38:AN39"/>
    <mergeCell ref="AO38:AO39"/>
    <mergeCell ref="AP38:AP39"/>
    <mergeCell ref="AQ38:AQ39"/>
    <mergeCell ref="AR38:AR39"/>
    <mergeCell ref="AS38:AS39"/>
    <mergeCell ref="AT38:AT39"/>
    <mergeCell ref="AU38:AU39"/>
    <mergeCell ref="AV38:AV39"/>
    <mergeCell ref="AS36:AS37"/>
    <mergeCell ref="AT36:AT37"/>
    <mergeCell ref="AW38:AW39"/>
    <mergeCell ref="AX38:AX39"/>
    <mergeCell ref="AX26:AX27"/>
    <mergeCell ref="AO24:AO25"/>
    <mergeCell ref="AP24:AP25"/>
    <mergeCell ref="AQ24:AQ25"/>
    <mergeCell ref="AR24:AR25"/>
    <mergeCell ref="AS24:AS25"/>
    <mergeCell ref="AT24:AT25"/>
    <mergeCell ref="AU24:AU25"/>
    <mergeCell ref="AP26:AP27"/>
    <mergeCell ref="AQ26:AQ27"/>
    <mergeCell ref="AR26:AR27"/>
    <mergeCell ref="AV26:AV27"/>
    <mergeCell ref="AW26:AW27"/>
    <mergeCell ref="AU36:AU37"/>
    <mergeCell ref="AV36:AV37"/>
    <mergeCell ref="AW36:AW37"/>
    <mergeCell ref="AX36:AX37"/>
    <mergeCell ref="AY26:AY27"/>
    <mergeCell ref="AF7:AF8"/>
    <mergeCell ref="AZ28:AZ29"/>
    <mergeCell ref="AV24:AV25"/>
    <mergeCell ref="AW24:AW25"/>
    <mergeCell ref="AX24:AX25"/>
    <mergeCell ref="AY24:AY25"/>
    <mergeCell ref="AO26:AO27"/>
    <mergeCell ref="AH24:AH27"/>
    <mergeCell ref="AI24:AI27"/>
    <mergeCell ref="AJ24:AJ27"/>
    <mergeCell ref="AG24:AG27"/>
    <mergeCell ref="AK24:AK27"/>
    <mergeCell ref="AL24:AL27"/>
    <mergeCell ref="AM24:AM27"/>
    <mergeCell ref="AS26:AS27"/>
    <mergeCell ref="AT26:AT27"/>
    <mergeCell ref="AU26:AU27"/>
    <mergeCell ref="AF21:AF22"/>
    <mergeCell ref="AW21:AW22"/>
    <mergeCell ref="AX21:AX22"/>
    <mergeCell ref="AY21:AY22"/>
    <mergeCell ref="AZ21:AZ22"/>
    <mergeCell ref="AU21:AU22"/>
    <mergeCell ref="AK28:AK29"/>
    <mergeCell ref="AL28:AL29"/>
    <mergeCell ref="AM28:AM29"/>
    <mergeCell ref="AH30:AH32"/>
    <mergeCell ref="AI30:AI32"/>
    <mergeCell ref="AI38:AI39"/>
    <mergeCell ref="AJ36:AJ37"/>
    <mergeCell ref="AK36:AK37"/>
    <mergeCell ref="AL36:AL37"/>
    <mergeCell ref="AJ30:AJ32"/>
    <mergeCell ref="AK30:AK32"/>
    <mergeCell ref="AL30:AL32"/>
    <mergeCell ref="AM30:AM32"/>
    <mergeCell ref="AH33:AH34"/>
    <mergeCell ref="AI33:AI34"/>
    <mergeCell ref="AJ33:AJ34"/>
    <mergeCell ref="AK33:AK34"/>
    <mergeCell ref="AL33:AL34"/>
    <mergeCell ref="AM33:AM34"/>
    <mergeCell ref="AM36:AM37"/>
    <mergeCell ref="AM38:AM39"/>
    <mergeCell ref="AL38:AL39"/>
    <mergeCell ref="AK38:AK39"/>
    <mergeCell ref="AJ38:AJ39"/>
    <mergeCell ref="AE38:AE39"/>
    <mergeCell ref="AF36:AF37"/>
    <mergeCell ref="AF38:AF39"/>
    <mergeCell ref="AG36:AG37"/>
    <mergeCell ref="AG38:AG39"/>
    <mergeCell ref="AH36:AH37"/>
    <mergeCell ref="AH38:AH39"/>
    <mergeCell ref="AI36:AI37"/>
    <mergeCell ref="AH28:AH29"/>
    <mergeCell ref="AI28:AI29"/>
    <mergeCell ref="AG28:AG29"/>
    <mergeCell ref="AE28:AE29"/>
    <mergeCell ref="AF28:AF29"/>
    <mergeCell ref="AZ24:AZ27"/>
    <mergeCell ref="AZ30:AZ32"/>
    <mergeCell ref="AZ33:AZ34"/>
    <mergeCell ref="AZ36:AZ37"/>
    <mergeCell ref="AZ38:AZ39"/>
    <mergeCell ref="B24:B27"/>
    <mergeCell ref="B30:B32"/>
    <mergeCell ref="B33:B34"/>
    <mergeCell ref="H24:H27"/>
    <mergeCell ref="Y24:Y27"/>
    <mergeCell ref="G24:G27"/>
    <mergeCell ref="K28:N28"/>
    <mergeCell ref="D24:D27"/>
    <mergeCell ref="AE30:AE32"/>
    <mergeCell ref="AF30:AF32"/>
    <mergeCell ref="AG30:AG32"/>
    <mergeCell ref="B36:B37"/>
    <mergeCell ref="B38:B39"/>
    <mergeCell ref="AE33:AE34"/>
    <mergeCell ref="AF33:AF34"/>
    <mergeCell ref="AG33:AG34"/>
    <mergeCell ref="AD30:AD32"/>
    <mergeCell ref="Z30:Z32"/>
    <mergeCell ref="AB30:AB32"/>
    <mergeCell ref="AN26:AN27"/>
    <mergeCell ref="AN24:AN25"/>
    <mergeCell ref="A21:A39"/>
    <mergeCell ref="D30:D32"/>
    <mergeCell ref="G30:G32"/>
    <mergeCell ref="H30:H32"/>
    <mergeCell ref="Y30:Y32"/>
    <mergeCell ref="K35:N35"/>
    <mergeCell ref="D7:D8"/>
    <mergeCell ref="G7:G8"/>
    <mergeCell ref="H7:H8"/>
    <mergeCell ref="K7:N7"/>
    <mergeCell ref="T7:X7"/>
    <mergeCell ref="Y7:Y8"/>
    <mergeCell ref="S7:S8"/>
    <mergeCell ref="T33:T34"/>
    <mergeCell ref="U33:U34"/>
    <mergeCell ref="X33:X34"/>
    <mergeCell ref="P33:P34"/>
    <mergeCell ref="Q33:Q34"/>
    <mergeCell ref="R33:R34"/>
    <mergeCell ref="S33:S34"/>
    <mergeCell ref="O30:O32"/>
    <mergeCell ref="O24:O27"/>
    <mergeCell ref="AG7:AG8"/>
    <mergeCell ref="AX7:AX8"/>
    <mergeCell ref="AM7:AM8"/>
    <mergeCell ref="AN7:AN8"/>
    <mergeCell ref="AO7:AO8"/>
    <mergeCell ref="AP7:AP8"/>
    <mergeCell ref="AQ7:AQ8"/>
    <mergeCell ref="AR7:AR8"/>
    <mergeCell ref="AU7:AU8"/>
    <mergeCell ref="AV7:AV8"/>
    <mergeCell ref="AH7:AH8"/>
    <mergeCell ref="AI7:AI8"/>
    <mergeCell ref="AL7:AL8"/>
    <mergeCell ref="AS7:AS8"/>
    <mergeCell ref="AT7:AT8"/>
    <mergeCell ref="AW7:AW8"/>
    <mergeCell ref="AJ28:AJ29"/>
    <mergeCell ref="AD24:AD27"/>
    <mergeCell ref="Q24:Q27"/>
    <mergeCell ref="R24:R27"/>
    <mergeCell ref="O21:O22"/>
    <mergeCell ref="P21:P22"/>
    <mergeCell ref="Q21:Q22"/>
    <mergeCell ref="R21:R22"/>
    <mergeCell ref="S21:S22"/>
    <mergeCell ref="T21:T22"/>
    <mergeCell ref="U21:U22"/>
    <mergeCell ref="S24:S27"/>
    <mergeCell ref="T24:T27"/>
    <mergeCell ref="U24:U27"/>
    <mergeCell ref="AE24:AE27"/>
    <mergeCell ref="AF24:AF27"/>
    <mergeCell ref="AD33:AD34"/>
    <mergeCell ref="AD28:AD29"/>
    <mergeCell ref="M33:M34"/>
    <mergeCell ref="D38:D39"/>
    <mergeCell ref="G38:G39"/>
    <mergeCell ref="H38:H39"/>
    <mergeCell ref="K38:N39"/>
    <mergeCell ref="Y38:Y39"/>
    <mergeCell ref="S38:S39"/>
    <mergeCell ref="T38:T39"/>
    <mergeCell ref="U38:U39"/>
    <mergeCell ref="V38:V39"/>
    <mergeCell ref="W38:W39"/>
    <mergeCell ref="X38:X39"/>
    <mergeCell ref="J38:J39"/>
    <mergeCell ref="O38:O39"/>
    <mergeCell ref="I33:I34"/>
    <mergeCell ref="F33:F34"/>
    <mergeCell ref="E33:E34"/>
    <mergeCell ref="V33:V34"/>
    <mergeCell ref="W33:W34"/>
    <mergeCell ref="AC30:AC32"/>
    <mergeCell ref="AA30:AA32"/>
    <mergeCell ref="AD38:AD39"/>
    <mergeCell ref="Z38:Z39"/>
    <mergeCell ref="AA38:AA39"/>
    <mergeCell ref="AB38:AB39"/>
    <mergeCell ref="AC38:AC39"/>
    <mergeCell ref="E7:E8"/>
    <mergeCell ref="F7:F8"/>
    <mergeCell ref="I7:I8"/>
    <mergeCell ref="J7:J8"/>
    <mergeCell ref="P7:P8"/>
    <mergeCell ref="Q7:Q8"/>
    <mergeCell ref="R7:R8"/>
    <mergeCell ref="O7:O8"/>
    <mergeCell ref="K9:N9"/>
    <mergeCell ref="Q36:Q37"/>
    <mergeCell ref="R36:R37"/>
    <mergeCell ref="S36:S37"/>
    <mergeCell ref="T36:T37"/>
    <mergeCell ref="U36:U37"/>
    <mergeCell ref="V36:V37"/>
    <mergeCell ref="W36:W37"/>
    <mergeCell ref="X36:X37"/>
    <mergeCell ref="P38:P39"/>
    <mergeCell ref="F28:F29"/>
    <mergeCell ref="I24:I27"/>
    <mergeCell ref="Q38:Q39"/>
    <mergeCell ref="R38:R39"/>
    <mergeCell ref="H3:I3"/>
    <mergeCell ref="H4:I4"/>
    <mergeCell ref="H5:I5"/>
    <mergeCell ref="H6:I6"/>
    <mergeCell ref="J3:Y3"/>
    <mergeCell ref="J4:Y4"/>
    <mergeCell ref="J5:Y5"/>
    <mergeCell ref="J6:Y6"/>
    <mergeCell ref="K14:N14"/>
    <mergeCell ref="K16:N16"/>
    <mergeCell ref="K17:N17"/>
    <mergeCell ref="K19:N19"/>
    <mergeCell ref="V21:V22"/>
    <mergeCell ref="W21:W22"/>
    <mergeCell ref="X21:X22"/>
    <mergeCell ref="Y36:Y37"/>
    <mergeCell ref="J24:J27"/>
    <mergeCell ref="P36:P37"/>
    <mergeCell ref="Z2:AZ5"/>
    <mergeCell ref="A7:B8"/>
    <mergeCell ref="A1:B6"/>
    <mergeCell ref="AK7:AK8"/>
    <mergeCell ref="AJ7:AJ8"/>
    <mergeCell ref="AZ6:AZ8"/>
    <mergeCell ref="C6:D6"/>
    <mergeCell ref="C5:D5"/>
    <mergeCell ref="C2:Y2"/>
    <mergeCell ref="E5:G5"/>
    <mergeCell ref="C3:D4"/>
    <mergeCell ref="E3:G4"/>
    <mergeCell ref="E6:G6"/>
    <mergeCell ref="C1:AZ1"/>
    <mergeCell ref="C7:C8"/>
    <mergeCell ref="AB7:AB8"/>
    <mergeCell ref="AC7:AC8"/>
    <mergeCell ref="Z6:AC6"/>
    <mergeCell ref="AN6:AY6"/>
    <mergeCell ref="AE6:AM6"/>
    <mergeCell ref="AY7:AY8"/>
    <mergeCell ref="Z7:Z8"/>
    <mergeCell ref="AA7:AA8"/>
    <mergeCell ref="AE7:AE8"/>
    <mergeCell ref="C36:C37"/>
    <mergeCell ref="E36:E37"/>
    <mergeCell ref="I36:I37"/>
    <mergeCell ref="J36:J37"/>
    <mergeCell ref="O36:O37"/>
    <mergeCell ref="F36:F37"/>
    <mergeCell ref="C28:C29"/>
    <mergeCell ref="D28:D29"/>
    <mergeCell ref="E28:E29"/>
    <mergeCell ref="G28:G29"/>
    <mergeCell ref="H28:H29"/>
    <mergeCell ref="K29:N29"/>
    <mergeCell ref="C30:C32"/>
    <mergeCell ref="E30:E32"/>
    <mergeCell ref="F30:F32"/>
    <mergeCell ref="I30:I32"/>
    <mergeCell ref="D36:D37"/>
    <mergeCell ref="G36:G37"/>
    <mergeCell ref="O33:O34"/>
    <mergeCell ref="H33:H34"/>
    <mergeCell ref="K33:K34"/>
    <mergeCell ref="L33:L34"/>
    <mergeCell ref="H36:H37"/>
    <mergeCell ref="C24:C27"/>
    <mergeCell ref="E24:E27"/>
    <mergeCell ref="F24:F27"/>
    <mergeCell ref="K36:N37"/>
    <mergeCell ref="H40:S40"/>
    <mergeCell ref="AE40:AK40"/>
    <mergeCell ref="A9:A20"/>
    <mergeCell ref="V24:V27"/>
    <mergeCell ref="W24:W27"/>
    <mergeCell ref="X24:X27"/>
    <mergeCell ref="P24:P27"/>
    <mergeCell ref="P30:P32"/>
    <mergeCell ref="Q30:Q32"/>
    <mergeCell ref="R30:R32"/>
    <mergeCell ref="S30:S32"/>
    <mergeCell ref="T30:T32"/>
    <mergeCell ref="U30:U32"/>
    <mergeCell ref="V30:V32"/>
    <mergeCell ref="W30:W32"/>
    <mergeCell ref="X30:X32"/>
    <mergeCell ref="C38:C39"/>
    <mergeCell ref="E38:E39"/>
    <mergeCell ref="F38:F39"/>
    <mergeCell ref="I38:I39"/>
    <mergeCell ref="B28:B29"/>
    <mergeCell ref="C33:C34"/>
    <mergeCell ref="Z24:Z25"/>
    <mergeCell ref="AA24:AA25"/>
    <mergeCell ref="AB24:AB25"/>
    <mergeCell ref="AC24:AC25"/>
    <mergeCell ref="AA26:AA27"/>
    <mergeCell ref="AB26:AB27"/>
    <mergeCell ref="AC26:AC27"/>
    <mergeCell ref="Z26:Z27"/>
    <mergeCell ref="K24:K27"/>
    <mergeCell ref="L24:L27"/>
    <mergeCell ref="M24:M27"/>
    <mergeCell ref="N24:N27"/>
    <mergeCell ref="J30:J32"/>
    <mergeCell ref="K30:K32"/>
    <mergeCell ref="L30:L32"/>
    <mergeCell ref="M30:M32"/>
    <mergeCell ref="N30:N32"/>
    <mergeCell ref="D33:D34"/>
    <mergeCell ref="G33:G34"/>
    <mergeCell ref="N33:N34"/>
    <mergeCell ref="Y33:Y34"/>
    <mergeCell ref="J33:J34"/>
    <mergeCell ref="AY36:AY37"/>
    <mergeCell ref="Z36:Z37"/>
    <mergeCell ref="AA36:AA37"/>
    <mergeCell ref="AB36:AB37"/>
    <mergeCell ref="AC36:AC37"/>
    <mergeCell ref="AN36:AN37"/>
    <mergeCell ref="AO36:AO37"/>
    <mergeCell ref="AP36:AP37"/>
    <mergeCell ref="AQ36:AQ37"/>
    <mergeCell ref="AR36:AR37"/>
    <mergeCell ref="AE36:AE37"/>
    <mergeCell ref="AD36:AD37"/>
  </mergeCells>
  <hyperlinks>
    <hyperlink ref="AZ10" r:id="rId1" xr:uid="{00000000-0004-0000-0000-000000000000}"/>
    <hyperlink ref="AZ11" r:id="rId2" xr:uid="{00000000-0004-0000-0000-000001000000}"/>
    <hyperlink ref="AZ12" r:id="rId3" xr:uid="{00000000-0004-0000-0000-000002000000}"/>
    <hyperlink ref="AZ13" r:id="rId4" xr:uid="{00000000-0004-0000-0000-000003000000}"/>
    <hyperlink ref="AZ14" r:id="rId5" xr:uid="{00000000-0004-0000-0000-000004000000}"/>
    <hyperlink ref="AZ15" r:id="rId6" xr:uid="{00000000-0004-0000-0000-000005000000}"/>
    <hyperlink ref="AZ16" r:id="rId7" xr:uid="{00000000-0004-0000-0000-000006000000}"/>
    <hyperlink ref="AZ17" r:id="rId8" xr:uid="{00000000-0004-0000-0000-000007000000}"/>
    <hyperlink ref="AZ18" r:id="rId9" xr:uid="{00000000-0004-0000-0000-000008000000}"/>
    <hyperlink ref="AZ19" r:id="rId10" xr:uid="{00000000-0004-0000-0000-000009000000}"/>
    <hyperlink ref="AZ20" r:id="rId11" xr:uid="{00000000-0004-0000-0000-00000A000000}"/>
    <hyperlink ref="AZ21" r:id="rId12" xr:uid="{00000000-0004-0000-0000-00000B000000}"/>
    <hyperlink ref="AZ24" r:id="rId13" xr:uid="{00000000-0004-0000-0000-00000C000000}"/>
    <hyperlink ref="AZ28" r:id="rId14" xr:uid="{00000000-0004-0000-0000-00000D000000}"/>
    <hyperlink ref="AZ30" r:id="rId15" xr:uid="{00000000-0004-0000-0000-00000E000000}"/>
    <hyperlink ref="AZ33" r:id="rId16" xr:uid="{00000000-0004-0000-0000-00000F000000}"/>
    <hyperlink ref="AZ35" r:id="rId17" xr:uid="{00000000-0004-0000-0000-000010000000}"/>
    <hyperlink ref="AZ36" r:id="rId18" xr:uid="{00000000-0004-0000-0000-000011000000}"/>
    <hyperlink ref="AZ38" r:id="rId19" xr:uid="{00000000-0004-0000-0000-000012000000}"/>
    <hyperlink ref="AZ9" r:id="rId20" xr:uid="{00000000-0004-0000-0000-000013000000}"/>
  </hyperlinks>
  <pageMargins left="0.7" right="0.7" top="0.75" bottom="0.75" header="0.3" footer="0.3"/>
  <pageSetup paperSize="9" orientation="portrait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09A66-0B6B-41D2-9E91-B8CEFD1505F0}">
  <dimension ref="A1:K25"/>
  <sheetViews>
    <sheetView workbookViewId="0">
      <selection activeCell="B38" sqref="B38"/>
    </sheetView>
  </sheetViews>
  <sheetFormatPr baseColWidth="10" defaultRowHeight="15" x14ac:dyDescent="0.25"/>
  <cols>
    <col min="2" max="2" width="26.5703125" customWidth="1"/>
    <col min="3" max="7" width="11.42578125" customWidth="1"/>
    <col min="9" max="9" width="23" customWidth="1"/>
    <col min="10" max="10" width="18.5703125" customWidth="1"/>
    <col min="11" max="11" width="15.42578125" customWidth="1"/>
  </cols>
  <sheetData>
    <row r="1" spans="1:11" ht="38.25" customHeight="1" x14ac:dyDescent="0.25">
      <c r="A1" s="126" t="s">
        <v>213</v>
      </c>
      <c r="B1" s="126" t="s">
        <v>65</v>
      </c>
      <c r="C1" s="126" t="s">
        <v>66</v>
      </c>
      <c r="D1" s="127" t="s">
        <v>214</v>
      </c>
      <c r="E1" s="127" t="s">
        <v>215</v>
      </c>
      <c r="F1" s="128" t="s">
        <v>68</v>
      </c>
      <c r="G1" s="129" t="s">
        <v>69</v>
      </c>
      <c r="H1" s="129" t="s">
        <v>216</v>
      </c>
      <c r="I1" s="129" t="s">
        <v>155</v>
      </c>
      <c r="J1" s="130" t="s">
        <v>15</v>
      </c>
      <c r="K1" s="129" t="s">
        <v>250</v>
      </c>
    </row>
    <row r="2" spans="1:11" ht="26.25" customHeight="1" x14ac:dyDescent="0.25">
      <c r="A2" s="119">
        <v>1</v>
      </c>
      <c r="B2" s="120" t="s">
        <v>101</v>
      </c>
      <c r="C2" s="120" t="s">
        <v>217</v>
      </c>
      <c r="D2" s="119">
        <v>1</v>
      </c>
      <c r="E2" s="121">
        <v>1</v>
      </c>
      <c r="F2" s="121">
        <v>1</v>
      </c>
      <c r="G2" s="121">
        <v>1</v>
      </c>
      <c r="H2" s="122">
        <v>1</v>
      </c>
      <c r="I2" s="131">
        <v>0</v>
      </c>
      <c r="J2" s="132">
        <v>0</v>
      </c>
      <c r="K2" s="135">
        <v>0</v>
      </c>
    </row>
    <row r="3" spans="1:11" ht="86.25" customHeight="1" x14ac:dyDescent="0.25">
      <c r="A3" s="119">
        <v>2</v>
      </c>
      <c r="B3" s="120" t="s">
        <v>218</v>
      </c>
      <c r="C3" s="120" t="s">
        <v>219</v>
      </c>
      <c r="D3" s="119">
        <v>2</v>
      </c>
      <c r="E3" s="123">
        <v>0</v>
      </c>
      <c r="F3" s="123">
        <v>0.5</v>
      </c>
      <c r="G3" s="123" t="s">
        <v>220</v>
      </c>
      <c r="H3" s="123" t="s">
        <v>221</v>
      </c>
      <c r="I3" s="131">
        <v>5000000</v>
      </c>
      <c r="J3" s="131">
        <v>4946658</v>
      </c>
      <c r="K3" s="135">
        <f t="shared" ref="K3:K24" si="0">+J3/I3</f>
        <v>0.98933159999999998</v>
      </c>
    </row>
    <row r="4" spans="1:11" ht="90" x14ac:dyDescent="0.25">
      <c r="A4" s="119">
        <v>3</v>
      </c>
      <c r="B4" s="120" t="s">
        <v>222</v>
      </c>
      <c r="C4" s="120" t="s">
        <v>223</v>
      </c>
      <c r="D4" s="119">
        <v>2</v>
      </c>
      <c r="E4" s="123">
        <v>2</v>
      </c>
      <c r="F4" s="123">
        <v>2</v>
      </c>
      <c r="G4" s="123">
        <v>2</v>
      </c>
      <c r="H4" s="122">
        <v>1</v>
      </c>
      <c r="I4" s="131">
        <v>1278693124.75</v>
      </c>
      <c r="J4" s="133">
        <v>1057344386.66</v>
      </c>
      <c r="K4" s="135">
        <f t="shared" si="0"/>
        <v>0.82689455835365</v>
      </c>
    </row>
    <row r="5" spans="1:11" ht="45" x14ac:dyDescent="0.25">
      <c r="A5" s="119">
        <v>4</v>
      </c>
      <c r="B5" s="120" t="s">
        <v>224</v>
      </c>
      <c r="C5" s="120" t="s">
        <v>225</v>
      </c>
      <c r="D5" s="119">
        <v>6</v>
      </c>
      <c r="E5" s="123">
        <v>8</v>
      </c>
      <c r="F5" s="123">
        <v>6</v>
      </c>
      <c r="G5" s="123">
        <v>8</v>
      </c>
      <c r="H5" s="124">
        <v>1</v>
      </c>
      <c r="I5" s="131">
        <v>160780186.22999999</v>
      </c>
      <c r="J5" s="133">
        <v>159202000</v>
      </c>
      <c r="K5" s="135">
        <f t="shared" si="0"/>
        <v>0.99018419951484349</v>
      </c>
    </row>
    <row r="6" spans="1:11" ht="45" x14ac:dyDescent="0.25">
      <c r="A6" s="119">
        <v>5</v>
      </c>
      <c r="B6" s="120" t="s">
        <v>226</v>
      </c>
      <c r="C6" s="120" t="s">
        <v>219</v>
      </c>
      <c r="D6" s="119">
        <v>1</v>
      </c>
      <c r="E6" s="123">
        <v>1</v>
      </c>
      <c r="F6" s="123">
        <v>1</v>
      </c>
      <c r="G6" s="123">
        <v>1</v>
      </c>
      <c r="H6" s="124">
        <v>1</v>
      </c>
      <c r="I6" s="131">
        <v>10780000</v>
      </c>
      <c r="J6" s="133">
        <v>10780000</v>
      </c>
      <c r="K6" s="135">
        <f t="shared" si="0"/>
        <v>1</v>
      </c>
    </row>
    <row r="7" spans="1:11" ht="45" x14ac:dyDescent="0.25">
      <c r="A7" s="119">
        <v>6</v>
      </c>
      <c r="B7" s="120" t="s">
        <v>227</v>
      </c>
      <c r="C7" s="120" t="s">
        <v>228</v>
      </c>
      <c r="D7" s="119">
        <v>1</v>
      </c>
      <c r="E7" s="119"/>
      <c r="F7" s="123">
        <v>0</v>
      </c>
      <c r="G7" s="123">
        <v>0</v>
      </c>
      <c r="H7" s="124">
        <v>0</v>
      </c>
      <c r="I7" s="131">
        <v>12450000</v>
      </c>
      <c r="J7" s="133">
        <v>0</v>
      </c>
      <c r="K7" s="135">
        <f t="shared" si="0"/>
        <v>0</v>
      </c>
    </row>
    <row r="8" spans="1:11" ht="60" x14ac:dyDescent="0.25">
      <c r="A8" s="119">
        <v>7</v>
      </c>
      <c r="B8" s="120" t="s">
        <v>229</v>
      </c>
      <c r="C8" s="120" t="s">
        <v>230</v>
      </c>
      <c r="D8" s="119">
        <v>13</v>
      </c>
      <c r="E8" s="123">
        <v>13</v>
      </c>
      <c r="F8" s="123">
        <v>13</v>
      </c>
      <c r="G8" s="123">
        <v>13</v>
      </c>
      <c r="H8" s="124">
        <v>1</v>
      </c>
      <c r="I8" s="131">
        <v>79310714</v>
      </c>
      <c r="J8" s="133">
        <v>67337380</v>
      </c>
      <c r="K8" s="135">
        <f t="shared" si="0"/>
        <v>0.84903257837270263</v>
      </c>
    </row>
    <row r="9" spans="1:11" ht="60" x14ac:dyDescent="0.25">
      <c r="A9" s="119">
        <v>8</v>
      </c>
      <c r="B9" s="120" t="s">
        <v>231</v>
      </c>
      <c r="C9" s="120" t="s">
        <v>232</v>
      </c>
      <c r="D9" s="119">
        <v>2</v>
      </c>
      <c r="E9" s="119"/>
      <c r="F9" s="123">
        <v>2</v>
      </c>
      <c r="G9" s="123">
        <v>1.8</v>
      </c>
      <c r="H9" s="124">
        <v>0.9</v>
      </c>
      <c r="I9" s="132">
        <v>10000000</v>
      </c>
      <c r="J9" s="133">
        <v>3975000</v>
      </c>
      <c r="K9" s="135">
        <f t="shared" si="0"/>
        <v>0.39750000000000002</v>
      </c>
    </row>
    <row r="10" spans="1:11" ht="60" x14ac:dyDescent="0.25">
      <c r="A10" s="119">
        <v>9</v>
      </c>
      <c r="B10" s="120" t="s">
        <v>233</v>
      </c>
      <c r="C10" s="120" t="s">
        <v>232</v>
      </c>
      <c r="D10" s="119">
        <v>1</v>
      </c>
      <c r="E10" s="119"/>
      <c r="F10" s="123">
        <v>1</v>
      </c>
      <c r="G10" s="123">
        <v>0.8</v>
      </c>
      <c r="H10" s="124">
        <v>0.8</v>
      </c>
      <c r="I10" s="132">
        <v>3850000</v>
      </c>
      <c r="J10" s="133">
        <v>3850000</v>
      </c>
      <c r="K10" s="135">
        <f t="shared" si="0"/>
        <v>1</v>
      </c>
    </row>
    <row r="11" spans="1:11" ht="60" x14ac:dyDescent="0.25">
      <c r="A11" s="119">
        <v>10</v>
      </c>
      <c r="B11" s="120" t="s">
        <v>55</v>
      </c>
      <c r="C11" s="120" t="s">
        <v>234</v>
      </c>
      <c r="D11" s="119">
        <v>2</v>
      </c>
      <c r="E11" s="123">
        <v>2</v>
      </c>
      <c r="F11" s="123">
        <v>2</v>
      </c>
      <c r="G11" s="123">
        <v>2</v>
      </c>
      <c r="H11" s="124">
        <v>1</v>
      </c>
      <c r="I11" s="132">
        <v>11000000</v>
      </c>
      <c r="J11" s="133">
        <v>11000000</v>
      </c>
      <c r="K11" s="135">
        <f t="shared" si="0"/>
        <v>1</v>
      </c>
    </row>
    <row r="12" spans="1:11" ht="45" x14ac:dyDescent="0.25">
      <c r="A12" s="119">
        <v>11</v>
      </c>
      <c r="B12" s="120" t="s">
        <v>56</v>
      </c>
      <c r="C12" s="120" t="s">
        <v>235</v>
      </c>
      <c r="D12" s="119">
        <v>1</v>
      </c>
      <c r="E12" s="119"/>
      <c r="F12" s="121">
        <v>1</v>
      </c>
      <c r="G12" s="121">
        <v>0</v>
      </c>
      <c r="H12" s="122">
        <v>0</v>
      </c>
      <c r="I12" s="132">
        <v>9350000</v>
      </c>
      <c r="J12" s="133">
        <v>0</v>
      </c>
      <c r="K12" s="135">
        <f t="shared" si="0"/>
        <v>0</v>
      </c>
    </row>
    <row r="13" spans="1:11" ht="75" x14ac:dyDescent="0.25">
      <c r="A13" s="119">
        <v>12</v>
      </c>
      <c r="B13" s="120" t="s">
        <v>236</v>
      </c>
      <c r="C13" s="120" t="s">
        <v>237</v>
      </c>
      <c r="D13" s="119">
        <v>2</v>
      </c>
      <c r="E13" s="121">
        <v>2</v>
      </c>
      <c r="F13" s="121">
        <v>2</v>
      </c>
      <c r="G13" s="121">
        <v>2</v>
      </c>
      <c r="H13" s="122">
        <v>1</v>
      </c>
      <c r="I13" s="132">
        <v>205671586</v>
      </c>
      <c r="J13" s="133">
        <v>204112966</v>
      </c>
      <c r="K13" s="135">
        <f t="shared" si="0"/>
        <v>0.9924218020081782</v>
      </c>
    </row>
    <row r="14" spans="1:11" ht="25.5" customHeight="1" x14ac:dyDescent="0.25">
      <c r="A14" s="119">
        <v>13</v>
      </c>
      <c r="B14" s="120" t="s">
        <v>238</v>
      </c>
      <c r="C14" s="120" t="s">
        <v>239</v>
      </c>
      <c r="D14" s="119">
        <v>1</v>
      </c>
      <c r="E14" s="119"/>
      <c r="F14" s="121">
        <v>1</v>
      </c>
      <c r="G14" s="121">
        <v>1</v>
      </c>
      <c r="H14" s="122">
        <v>1</v>
      </c>
      <c r="I14" s="132">
        <v>0</v>
      </c>
      <c r="J14" s="132">
        <v>0</v>
      </c>
      <c r="K14" s="135">
        <v>0</v>
      </c>
    </row>
    <row r="15" spans="1:11" ht="45" x14ac:dyDescent="0.25">
      <c r="A15" s="119">
        <v>14</v>
      </c>
      <c r="B15" s="120" t="s">
        <v>211</v>
      </c>
      <c r="C15" s="120" t="s">
        <v>228</v>
      </c>
      <c r="D15" s="119">
        <v>1</v>
      </c>
      <c r="E15" s="119"/>
      <c r="F15" s="121">
        <v>0</v>
      </c>
      <c r="G15" s="121">
        <v>0</v>
      </c>
      <c r="H15" s="122">
        <v>0</v>
      </c>
      <c r="I15" s="132">
        <v>5500000</v>
      </c>
      <c r="J15" s="132">
        <v>0</v>
      </c>
      <c r="K15" s="135">
        <f t="shared" si="0"/>
        <v>0</v>
      </c>
    </row>
    <row r="16" spans="1:11" ht="45" x14ac:dyDescent="0.25">
      <c r="A16" s="119">
        <v>15</v>
      </c>
      <c r="B16" s="120" t="s">
        <v>240</v>
      </c>
      <c r="C16" s="120" t="s">
        <v>228</v>
      </c>
      <c r="D16" s="119">
        <v>1</v>
      </c>
      <c r="E16" s="121">
        <v>1</v>
      </c>
      <c r="F16" s="121">
        <v>1</v>
      </c>
      <c r="G16" s="121">
        <v>1</v>
      </c>
      <c r="H16" s="122">
        <v>1</v>
      </c>
      <c r="I16" s="132">
        <v>14261200</v>
      </c>
      <c r="J16" s="133">
        <v>14261200</v>
      </c>
      <c r="K16" s="135">
        <f t="shared" si="0"/>
        <v>1</v>
      </c>
    </row>
    <row r="17" spans="1:11" ht="39" customHeight="1" x14ac:dyDescent="0.25">
      <c r="A17" s="119">
        <v>16</v>
      </c>
      <c r="B17" s="120" t="s">
        <v>241</v>
      </c>
      <c r="C17" s="120" t="s">
        <v>242</v>
      </c>
      <c r="D17" s="119">
        <v>7</v>
      </c>
      <c r="E17" s="121">
        <v>7</v>
      </c>
      <c r="F17" s="121">
        <v>7</v>
      </c>
      <c r="G17" s="121">
        <v>6</v>
      </c>
      <c r="H17" s="122">
        <v>0.86</v>
      </c>
      <c r="I17" s="352">
        <v>89625625.599999994</v>
      </c>
      <c r="J17" s="352">
        <v>14158100</v>
      </c>
      <c r="K17" s="351">
        <f t="shared" si="0"/>
        <v>0.15796932970027716</v>
      </c>
    </row>
    <row r="18" spans="1:11" ht="75" x14ac:dyDescent="0.25">
      <c r="A18" s="119">
        <v>17</v>
      </c>
      <c r="B18" s="120" t="s">
        <v>243</v>
      </c>
      <c r="C18" s="120" t="s">
        <v>242</v>
      </c>
      <c r="D18" s="119">
        <v>2</v>
      </c>
      <c r="E18" s="121">
        <v>2</v>
      </c>
      <c r="F18" s="121">
        <v>2</v>
      </c>
      <c r="G18" s="121">
        <v>2</v>
      </c>
      <c r="H18" s="122">
        <v>1</v>
      </c>
      <c r="I18" s="352"/>
      <c r="J18" s="352"/>
      <c r="K18" s="351"/>
    </row>
    <row r="19" spans="1:11" ht="26.25" customHeight="1" x14ac:dyDescent="0.25">
      <c r="A19" s="119">
        <v>18</v>
      </c>
      <c r="B19" s="120" t="s">
        <v>35</v>
      </c>
      <c r="C19" s="120" t="s">
        <v>219</v>
      </c>
      <c r="D19" s="119">
        <v>2</v>
      </c>
      <c r="E19" s="121">
        <v>2</v>
      </c>
      <c r="F19" s="121">
        <v>2</v>
      </c>
      <c r="G19" s="121">
        <v>2</v>
      </c>
      <c r="H19" s="122">
        <v>1</v>
      </c>
      <c r="I19" s="132">
        <v>11000000</v>
      </c>
      <c r="J19" s="133">
        <v>11000000</v>
      </c>
      <c r="K19" s="135">
        <f t="shared" si="0"/>
        <v>1</v>
      </c>
    </row>
    <row r="20" spans="1:11" ht="45" x14ac:dyDescent="0.25">
      <c r="A20" s="119">
        <v>19</v>
      </c>
      <c r="B20" s="120" t="s">
        <v>244</v>
      </c>
      <c r="C20" s="120" t="s">
        <v>245</v>
      </c>
      <c r="D20" s="119">
        <v>2</v>
      </c>
      <c r="E20" s="121">
        <v>2</v>
      </c>
      <c r="F20" s="121">
        <v>2</v>
      </c>
      <c r="G20" s="121">
        <v>2</v>
      </c>
      <c r="H20" s="122">
        <v>1</v>
      </c>
      <c r="I20" s="132">
        <v>162284814.40000001</v>
      </c>
      <c r="J20" s="133">
        <v>126621928.40000001</v>
      </c>
      <c r="K20" s="135">
        <f t="shared" si="0"/>
        <v>0.78024508249984481</v>
      </c>
    </row>
    <row r="21" spans="1:11" ht="60" x14ac:dyDescent="0.25">
      <c r="A21" s="119">
        <v>20</v>
      </c>
      <c r="B21" s="120" t="s">
        <v>246</v>
      </c>
      <c r="C21" s="120" t="s">
        <v>232</v>
      </c>
      <c r="D21" s="119">
        <v>1</v>
      </c>
      <c r="E21" s="119"/>
      <c r="F21" s="121">
        <v>1</v>
      </c>
      <c r="G21" s="121">
        <v>0.5</v>
      </c>
      <c r="H21" s="122">
        <v>0.5</v>
      </c>
      <c r="I21" s="132">
        <v>6522400</v>
      </c>
      <c r="J21" s="133">
        <v>6522400</v>
      </c>
      <c r="K21" s="135">
        <f t="shared" si="0"/>
        <v>1</v>
      </c>
    </row>
    <row r="22" spans="1:11" ht="45" x14ac:dyDescent="0.25">
      <c r="A22" s="119">
        <v>21</v>
      </c>
      <c r="B22" s="120" t="s">
        <v>247</v>
      </c>
      <c r="C22" s="120" t="s">
        <v>248</v>
      </c>
      <c r="D22" s="119">
        <v>2</v>
      </c>
      <c r="E22" s="119"/>
      <c r="F22" s="121">
        <v>2</v>
      </c>
      <c r="G22" s="121">
        <v>2</v>
      </c>
      <c r="H22" s="122">
        <v>1</v>
      </c>
      <c r="I22" s="132">
        <v>251236413</v>
      </c>
      <c r="J22" s="133">
        <v>243382113</v>
      </c>
      <c r="K22" s="135">
        <f t="shared" si="0"/>
        <v>0.96873741387161105</v>
      </c>
    </row>
    <row r="23" spans="1:11" ht="15.75" customHeight="1" x14ac:dyDescent="0.25">
      <c r="A23" s="121">
        <v>22</v>
      </c>
      <c r="B23" s="125" t="s">
        <v>40</v>
      </c>
      <c r="C23" s="125" t="s">
        <v>249</v>
      </c>
      <c r="D23" s="121">
        <v>2</v>
      </c>
      <c r="E23" s="121"/>
      <c r="F23" s="121">
        <v>1</v>
      </c>
      <c r="G23" s="121">
        <v>2</v>
      </c>
      <c r="H23" s="122">
        <v>1</v>
      </c>
      <c r="I23" s="133">
        <v>13068285.550000001</v>
      </c>
      <c r="J23" s="133">
        <v>12965920</v>
      </c>
      <c r="K23" s="135">
        <f t="shared" si="0"/>
        <v>0.99216687226428102</v>
      </c>
    </row>
    <row r="24" spans="1:11" x14ac:dyDescent="0.25">
      <c r="A24" s="350" t="s">
        <v>251</v>
      </c>
      <c r="B24" s="350"/>
      <c r="C24" s="136"/>
      <c r="D24" s="136"/>
      <c r="E24" s="136"/>
      <c r="F24" s="136"/>
      <c r="G24" s="136"/>
      <c r="H24" s="137">
        <f>+AVERAGE(H2:H23)</f>
        <v>0.81238095238095231</v>
      </c>
      <c r="I24" s="138">
        <f>+SUM(I2:I23)</f>
        <v>2340384349.5300002</v>
      </c>
      <c r="J24" s="138">
        <f>+SUM(J2:J23)</f>
        <v>1951460052.0599999</v>
      </c>
      <c r="K24" s="135">
        <f t="shared" si="0"/>
        <v>0.83382033060163618</v>
      </c>
    </row>
    <row r="25" spans="1:11" x14ac:dyDescent="0.25">
      <c r="J25" s="134">
        <f>+I24-J24</f>
        <v>388924297.47000027</v>
      </c>
    </row>
  </sheetData>
  <mergeCells count="4">
    <mergeCell ref="A24:B24"/>
    <mergeCell ref="K17:K18"/>
    <mergeCell ref="I17:I18"/>
    <mergeCell ref="J17:J18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 31 DIC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 de planeacion</dc:creator>
  <cp:lastModifiedBy>ICT SAN GIL</cp:lastModifiedBy>
  <dcterms:created xsi:type="dcterms:W3CDTF">2024-05-28T19:25:55Z</dcterms:created>
  <dcterms:modified xsi:type="dcterms:W3CDTF">2026-02-11T19:58:05Z</dcterms:modified>
</cp:coreProperties>
</file>